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1" activeTab="0"/>
  </bookViews>
  <sheets>
    <sheet name="1.1" sheetId="1" r:id="rId1"/>
    <sheet name="1.2" sheetId="2" r:id="rId2"/>
    <sheet name="1.3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3.3" sheetId="10" r:id="rId10"/>
    <sheet name="4.1" sheetId="11" r:id="rId11"/>
    <sheet name="4.2" sheetId="12" r:id="rId12"/>
    <sheet name="ЦОК" sheetId="13" state="hidden" r:id="rId13"/>
    <sheet name="Тр ЭлЭн" sheetId="14" state="hidden" r:id="rId14"/>
    <sheet name="таб.1.1 (СОТиН)" sheetId="15" state="hidden" r:id="rId15"/>
    <sheet name="Юристы" sheetId="16" state="hidden" r:id="rId16"/>
    <sheet name="ТП" sheetId="17" state="hidden" r:id="rId17"/>
    <sheet name="Дисп.Сл" sheetId="18" state="hidden" r:id="rId18"/>
    <sheet name="Лист1" sheetId="19" state="hidden" r:id="rId19"/>
    <sheet name="8.1" sheetId="20" r:id="rId20"/>
    <sheet name="8.3" sheetId="21" r:id="rId21"/>
    <sheet name="фп" sheetId="22" r:id="rId22"/>
    <sheet name="Лист2" sheetId="23" r:id="rId23"/>
  </sheets>
  <externalReferences>
    <externalReference r:id="rId26"/>
    <externalReference r:id="rId27"/>
  </externalReferences>
  <definedNames>
    <definedName name="_xlfn.IFERROR" hidden="1">#NAME?</definedName>
    <definedName name="_xlfn_IFERROR">NA()</definedName>
    <definedName name="_xlnm.Print_Titles" localSheetId="3">'2.1'!$18:$18</definedName>
    <definedName name="_xlnm.Print_Titles" localSheetId="4">'2.2'!$8:$8</definedName>
    <definedName name="_xlnm.Print_Titles" localSheetId="5">'2.3'!$8:$8</definedName>
    <definedName name="_xlnm.Print_Titles" localSheetId="6">'2.4'!$7:$7</definedName>
    <definedName name="_xlnm.Print_Area" localSheetId="0">'1.1'!$A$1:$D$21</definedName>
    <definedName name="_xlnm.Print_Area" localSheetId="1">'1.2'!$A$1:$B$11</definedName>
    <definedName name="_xlnm.Print_Area" localSheetId="2">'1.3'!$A$1:$G$14</definedName>
    <definedName name="_xlnm.Print_Area" localSheetId="3">'2.1'!$A$1:$G$43</definedName>
    <definedName name="_xlnm.Print_Area" localSheetId="4">'2.2'!$A$1:$G$25</definedName>
    <definedName name="_xlnm.Print_Area" localSheetId="5">'2.3'!$A$1:$G$36</definedName>
    <definedName name="_xlnm.Print_Area" localSheetId="12">'ЦОК'!$A$5:$E$46</definedName>
  </definedNames>
  <calcPr fullCalcOnLoad="1"/>
</workbook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9"/>
            <color indexed="8"/>
            <rFont val="Tahoma"/>
            <family val="0"/>
          </rPr>
          <t xml:space="preserve">виталий:
</t>
        </r>
        <r>
          <rPr>
            <sz val="9"/>
            <color indexed="8"/>
            <rFont val="Tahoma"/>
            <family val="0"/>
          </rPr>
          <t>Уровень надежности реализуемых товаров и услуг</t>
        </r>
      </text>
    </comment>
  </commentList>
</comments>
</file>

<file path=xl/sharedStrings.xml><?xml version="1.0" encoding="utf-8"?>
<sst xmlns="http://schemas.openxmlformats.org/spreadsheetml/2006/main" count="946" uniqueCount="485">
  <si>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</si>
  <si>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</si>
  <si>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</si>
  <si>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</si>
  <si>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</si>
  <si>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</si>
  <si>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</si>
  <si>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</si>
  <si>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r>
      <rPr>
        <sz val="11"/>
        <rFont val="Times New Roman"/>
        <family val="1"/>
      </rPr>
      <t xml:space="preserve">Форма 1.1 - Журнал учета текущей информации о прекращении передачи 
электрической энергии для потребителей услуг электросетевой организации АО "ПРОТЭП" за </t>
    </r>
    <r>
      <rPr>
        <b/>
        <sz val="11"/>
        <rFont val="Times New Roman"/>
        <family val="1"/>
      </rPr>
      <t>2016 год</t>
    </r>
  </si>
  <si>
    <t>№</t>
  </si>
  <si>
    <r>
      <rPr>
        <sz val="11"/>
        <rFont val="Times New Roman"/>
        <family val="1"/>
      </rPr>
      <t xml:space="preserve">Обосновывающие данные для расчета </t>
    </r>
    <r>
      <rPr>
        <vertAlign val="superscript"/>
        <sz val="11"/>
        <rFont val="Times New Roman"/>
        <family val="1"/>
      </rPr>
      <t>3</t>
    </r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</si>
  <si>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</si>
  <si>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</si>
  <si>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Журнал учета технологических нарушений</t>
  </si>
  <si>
    <t>Заместитель генерального директора по энергетике -начальник УЭС АО "ПРОТЭП"</t>
  </si>
  <si>
    <t>В.Л. Лизунов</t>
  </si>
  <si>
    <t>Форма 1.2 - Расчет показателя средней продолжительности прекращений передачи электрической энергии</t>
  </si>
  <si>
    <t>АО "ПРОТЭП"</t>
  </si>
  <si>
    <t>(наименование электросетевой организации)</t>
  </si>
  <si>
    <r>
      <rPr>
        <sz val="11"/>
        <rFont val="Times New Roman"/>
        <family val="1"/>
      </rP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</si>
  <si>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rPr>
        <sz val="11"/>
        <rFont val="Times New Roman"/>
        <family val="1"/>
      </rP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</si>
  <si>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1.3 -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</si>
  <si>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Наименование
показателя</t>
  </si>
  <si>
    <r>
      <rPr>
        <sz val="11"/>
        <rFont val="Times New Roman"/>
        <family val="1"/>
      </rP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5</t>
    </r>
  </si>
  <si>
    <t>Описание (обоснование)</t>
  </si>
  <si>
    <t xml:space="preserve">2016 год </t>
  </si>
  <si>
    <t xml:space="preserve">2017 год </t>
  </si>
  <si>
    <t xml:space="preserve">2018 год </t>
  </si>
  <si>
    <t xml:space="preserve">2019 год </t>
  </si>
  <si>
    <r>
      <rPr>
        <sz val="11"/>
        <rFont val="Times New Roman"/>
        <family val="1"/>
      </rP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</si>
  <si>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rPr>
        <sz val="11"/>
        <rFont val="Times New Roman"/>
        <family val="1"/>
      </rP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</si>
  <si>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rPr>
        <vertAlign val="superscript"/>
        <sz val="9"/>
        <rFont val="Times New Roman"/>
        <family val="1"/>
      </rPr>
      <t xml:space="preserve">4 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 периода регулирования, с указанием года отчетного расчетного периода регулирования.</t>
    </r>
  </si>
  <si>
    <r>
      <rPr>
        <sz val="9"/>
        <rFont val="Times New Roman"/>
        <family val="1"/>
      </rPr>
      <t xml:space="preserve">   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Информация предоставляется справочно</t>
    </r>
  </si>
  <si>
    <t>Заместитель генерального директора по энергетике -                               начальник УЭС АО "ПРОТЭП"</t>
  </si>
  <si>
    <t>Приложение № 2</t>
  </si>
  <si>
    <t>ИСПОЛЬЗУЕМЫЕ ДЛЯ РАСЧЕТА ЗНАЧЕНИЯ ПОКАЗАТЕЛЯ КАЧЕСТВА ОБСЛУЖИВАНИЯ</t>
  </si>
  <si>
    <t>ПОТРЕБИТЕЛЕЙ УСЛУГ ТЕРРИТОРИАЛЬНЫМИ СЕТЕВЫМИ ОРГАНИЗАЦИЯМИ</t>
  </si>
  <si>
    <t>Форма 2.1 - Расчет значения индикатора информативности</t>
  </si>
  <si>
    <t>(наименование территориальной сетевой организации)</t>
  </si>
  <si>
    <t>№ п/п</t>
  </si>
  <si>
    <t>Наименование параметра (критерия), характеризующего индикатор</t>
  </si>
  <si>
    <t>Значение</t>
  </si>
  <si>
    <t>Ф / П * 100, %</t>
  </si>
  <si>
    <t>Зависимость</t>
  </si>
  <si>
    <t>Оценочный балл</t>
  </si>
  <si>
    <t>фактическое
(Ф)</t>
  </si>
  <si>
    <t>плановое
(П)</t>
  </si>
  <si>
    <t>1.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</si>
  <si>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</si>
  <si>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</si>
  <si>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числе, по критериям:</t>
  </si>
  <si>
    <t>1.1.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</si>
  <si>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</si>
  <si>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</si>
  <si>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</si>
  <si>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</si>
  <si>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</si>
  <si>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</t>
  </si>
  <si>
    <t>регламенты оказания услуг и рассмотрения обращений заявителей и потребителей услуг, шт.</t>
  </si>
  <si>
    <t xml:space="preserve"> </t>
  </si>
  <si>
    <t>б)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</si>
  <si>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</si>
  <si>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</t>
  </si>
  <si>
    <t>должностные инструкции сотрудников, обслуживающих заявителей и потребителей услуг, шт.</t>
  </si>
  <si>
    <t>г)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</si>
  <si>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</si>
  <si>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</si>
  <si>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</si>
  <si>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в том числе по критериям:</t>
  </si>
  <si>
    <t>2.1.</t>
  </si>
  <si>
    <t>Наличие единого телефонного номера для приема обращений потребителей услуг (наличие - 1, отсутствие - 0)</t>
  </si>
  <si>
    <t>2.2.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</si>
  <si>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</si>
  <si>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2.3.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</si>
  <si>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</si>
  <si>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</si>
  <si>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</si>
  <si>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4.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</si>
  <si>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</si>
  <si>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</si>
  <si>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</si>
  <si>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</si>
  <si>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</si>
  <si>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</si>
  <si>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</si>
  <si>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</si>
  <si>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</si>
  <si>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</si>
  <si>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</si>
  <si>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</si>
  <si>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</t>
  </si>
  <si>
    <t>Итого по индикатору 
информативности</t>
  </si>
  <si>
    <t>Форма 2.2 - Расчет значения индикатора исполнительности</t>
  </si>
  <si>
    <t>Наименование параметра (показателя), характеризующего индикатор</t>
  </si>
  <si>
    <t>Соблюдение сроков по процедурам взаимодействия с потребителями услуг (заявителями)-всего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</si>
  <si>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</si>
  <si>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 xml:space="preserve">Среднее время, необходимое для оборудования точки поставки приборами учета с момента подачи заявления потребителем услуг </t>
  </si>
  <si>
    <t xml:space="preserve">для физических лиц, включая индивидуальных предпринимателей, и юридических лиц-субъектов малого и среднего предпринимательства, дней </t>
  </si>
  <si>
    <t>для остальных потребителей услуг, дней</t>
  </si>
  <si>
    <t>1.3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</si>
  <si>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 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</si>
  <si>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</si>
  <si>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</si>
  <si>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</si>
  <si>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3.1.</t>
  </si>
  <si>
    <t>Наличие (отсутствие) установленной процедуры согласования с потебителями услуг графиков вывода электросетевого оборудования в ремонт и (или) из эксплуатации (наличие-1, отсутствие-0)</t>
  </si>
  <si>
    <t>3.2.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</si>
  <si>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</si>
  <si>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</si>
  <si>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</si>
  <si>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</si>
  <si>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Итого по индикатору 
исполнительности</t>
  </si>
  <si>
    <t>Форма 2.3 - Расчет значения индикатора результативности обратной связи</t>
  </si>
  <si>
    <t>N п/п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</si>
  <si>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</si>
  <si>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Степень удовлетворения обращений потребителей услуг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</si>
  <si>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</si>
  <si>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</si>
  <si>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</si>
  <si>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</si>
  <si>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 процентов от общего количества поступивших обращений</t>
  </si>
  <si>
    <t>2.5.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</si>
  <si>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</si>
  <si>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</si>
  <si>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</si>
  <si>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</si>
  <si>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</si>
  <si>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</si>
  <si>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</si>
  <si>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</si>
  <si>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r>
      <rPr>
        <sz val="11"/>
        <rFont val="Times New Roman"/>
        <family val="1"/>
      </rPr>
      <t>системы автоинформирования, 
шт. на 1000 потребителей услуг</t>
    </r>
    <r>
      <rPr>
        <vertAlign val="superscript"/>
        <sz val="11"/>
        <rFont val="Times New Roman"/>
        <family val="1"/>
      </rPr>
      <t>8</t>
    </r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</si>
  <si>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</si>
  <si>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</si>
  <si>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</si>
  <si>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</si>
  <si>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</si>
  <si>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</si>
  <si>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результативность обратной связи</t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</si>
  <si>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</si>
  <si>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</si>
  <si>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</si>
  <si>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r>
      <rPr>
        <sz val="12"/>
        <rFont val="Times New Roman"/>
        <family val="1"/>
      </rPr>
      <t>регулирования в пределах долгосрочного периода регулирования</t>
    </r>
    <r>
      <rPr>
        <vertAlign val="superscript"/>
        <sz val="12"/>
        <rFont val="Times New Roman"/>
        <family val="1"/>
      </rPr>
      <t xml:space="preserve"> 9</t>
    </r>
  </si>
  <si>
    <t>Наименование показателя</t>
  </si>
  <si>
    <t>Значение показателя на:</t>
  </si>
  <si>
    <r>
      <rPr>
        <sz val="10"/>
        <rFont val="Times New Roman"/>
        <family val="1"/>
      </rP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0"/>
        <rFont val="Times New Roman"/>
        <family val="1"/>
      </rPr>
      <t>10</t>
    </r>
  </si>
  <si>
    <t>2015 год</t>
  </si>
  <si>
    <t>2016 год</t>
  </si>
  <si>
    <t>2017 год</t>
  </si>
  <si>
    <t>2018 год</t>
  </si>
  <si>
    <t>2019 год</t>
  </si>
  <si>
    <t xml:space="preserve">Ин </t>
  </si>
  <si>
    <t xml:space="preserve">1.1. </t>
  </si>
  <si>
    <t xml:space="preserve">1.2. а) </t>
  </si>
  <si>
    <t xml:space="preserve">1.2. б) </t>
  </si>
  <si>
    <t xml:space="preserve">1.2. в) </t>
  </si>
  <si>
    <t>Должностные инструкции сотрудников, обслуживающих заявителей и потребителей услуг, шт.</t>
  </si>
  <si>
    <t xml:space="preserve">1.2. г) 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</si>
  <si>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</si>
  <si>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</si>
  <si>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</si>
  <si>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</si>
  <si>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</si>
  <si>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</si>
  <si>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</si>
  <si>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</si>
  <si>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 xml:space="preserve">6.2. </t>
  </si>
  <si>
    <r>
      <rPr>
        <b/>
        <sz val="14"/>
        <rFont val="Times New Roman"/>
        <family val="1"/>
      </rP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</si>
  <si>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1.2.а) </t>
  </si>
  <si>
    <t xml:space="preserve">Для физических лиц, включая индивидуальных предпринимателей, и юридических лиц-субъектов малого и среднего предпринимательства, дней </t>
  </si>
  <si>
    <t>1.2 б)</t>
  </si>
  <si>
    <t>Для остальных потребителей услуг, дней</t>
  </si>
  <si>
    <t xml:space="preserve">1.3.  </t>
  </si>
  <si>
    <t xml:space="preserve">2.1.  </t>
  </si>
  <si>
    <t xml:space="preserve">3.1. </t>
  </si>
  <si>
    <t xml:space="preserve">3.2. </t>
  </si>
  <si>
    <t xml:space="preserve">4.1. </t>
  </si>
  <si>
    <r>
      <rPr>
        <b/>
        <sz val="14"/>
        <rFont val="Times New Roman"/>
        <family val="1"/>
      </rP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</si>
  <si>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>3.2 а)</t>
  </si>
  <si>
    <t>3.2 б)</t>
  </si>
  <si>
    <t>3.2 в)</t>
  </si>
  <si>
    <t>Предлагаемое плановое значение показателя уровня качества оказываемых услуг территориальной сетевой организацией</t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</si>
  <si>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</si>
  <si>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</si>
  <si>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Приложение № 3</t>
  </si>
  <si>
    <t xml:space="preserve">ИСПОЛЬЗУЕМЫЕ ДЛЯ РАСЧЕТА ЗНАЧЕНИЯ ПОКАЗАТЕЛЯ УРОВНЯ
КАЧЕСТВА ОКАЗЫВАЕМЫХ УСЛУГ </t>
  </si>
  <si>
    <t>Форма 3.1 - Отчетные данные для расчета значения показателя качества рассмотрения  заявок на технологическое присоединение к сети, в период 2016г.
АО "ПРОТЭП"</t>
  </si>
  <si>
    <t>Число,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</si>
  <si>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 тпр)</t>
  </si>
  <si>
    <t>16</t>
  </si>
  <si>
    <r>
      <rPr>
        <sz val="11"/>
        <rFont val="Times New Roman"/>
        <family val="1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1"/>
        <rFont val="Times New Roman"/>
        <family val="1"/>
      </rPr>
      <t>нс</t>
    </r>
    <r>
      <rPr>
        <sz val="11"/>
        <rFont val="Times New Roman"/>
        <family val="1"/>
      </rPr>
      <t xml:space="preserve"> заяв тпр)</t>
    </r>
  </si>
  <si>
    <t>0</t>
  </si>
  <si>
    <t>Показатель качества рассмотрения заявок на технологическое присоединение к сети (Пзаяв тпр)</t>
  </si>
  <si>
    <t>1,0</t>
  </si>
  <si>
    <t>Заместитель генерального директора по энергетике -                                                    начальник УЭС АО "ПРОТЭП"</t>
  </si>
  <si>
    <r>
      <rPr>
        <sz val="10"/>
        <rFont val="Times New Roman"/>
        <family val="1"/>
      </rPr>
  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2016г.,                                                         </t>
    </r>
    <r>
      <rPr>
        <b/>
        <sz val="10"/>
        <rFont val="Times New Roman"/>
        <family val="1"/>
      </rPr>
      <t>АО "ПРОТЭП"</t>
    </r>
  </si>
  <si>
    <t>Число договоров об осуществлении технологического присоединения к сети, исполненных в соответствующем расчетном периоде, по которым имеется подписанный сторонами акт о технологическом присоединении, шт. (Nсд тпр)</t>
  </si>
  <si>
    <r>
      <rPr>
        <sz val="11"/>
        <rFont val="Times New Roman"/>
        <family val="1"/>
      </rP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 xml:space="preserve">нс </t>
    </r>
    <r>
      <rPr>
        <sz val="11"/>
        <rFont val="Times New Roman"/>
        <family val="1"/>
      </rPr>
      <t>сд тпр)</t>
    </r>
  </si>
  <si>
    <t>Показатель качества исполнения договоров об осуществлении технологического присоединения заявителей к сети (Пнс тпр)
рассмотрения заявок на технологическое присоединение к сети (Пнс тпр)</t>
  </si>
  <si>
    <t>Заместитель генерального директора по энергетике -                                       начальник УЭС АО "ПРОТЭП"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</si>
  <si>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присоединениии заявителей к электрическим сетям сетевой организации, в период 2016 г.
АО "ПРОТЭП"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</si>
  <si>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 тпр)</t>
  </si>
  <si>
    <t>Общее число заявок на технологическое присоединение к сети, поданных заявителями в соответствующий расчетный период, десятками шт. (Nочз тпр)</t>
  </si>
  <si>
    <t>1,6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</si>
  <si>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 тпр)</t>
  </si>
  <si>
    <t>Заместитель генерального директора по энергетике -                                                                           начальник УЭС АО "ПРОТЭП"</t>
  </si>
  <si>
    <t>Приложение № 4</t>
  </si>
  <si>
    <t>ФОРМА,</t>
  </si>
  <si>
    <t>ИСПОЛЬЗУЕМАЯ ДЛЯ РАСЧЕТА ОБОБЩЕННОГО ПОКАЗАТЕЛЯ
 УРОВНЯ НАДЕЖНОСТИ И КАЧЕСТВА ОКАЗЫВАЕМЫХ УСЛУГ</t>
  </si>
  <si>
    <r>
      <rPr>
        <sz val="12"/>
        <rFont val="Times New Roman"/>
        <family val="1"/>
      </rPr>
      <t xml:space="preserve">Форма 4.1 – Показатели уровня надежности и уровня качества оказываемых услуг электросетевой организации </t>
    </r>
    <r>
      <rPr>
        <b/>
        <sz val="12"/>
        <rFont val="Times New Roman"/>
        <family val="1"/>
      </rPr>
      <t>АО "ПРОТЭП"</t>
    </r>
    <r>
      <rPr>
        <sz val="12"/>
        <rFont val="Times New Roman"/>
        <family val="1"/>
      </rPr>
      <t xml:space="preserve"> за 2016 год</t>
    </r>
  </si>
  <si>
    <t>№ формулы Методических указаний</t>
  </si>
  <si>
    <t>(1)</t>
  </si>
  <si>
    <t>2. </t>
  </si>
  <si>
    <r>
      <rPr>
        <sz val="11"/>
        <rFont val="Times New Roman"/>
        <family val="1"/>
      </rP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</si>
  <si>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t>(2.1)</t>
  </si>
  <si>
    <r>
      <rPr>
        <sz val="11"/>
        <rFont val="Times New Roman"/>
        <family val="1"/>
      </rPr>
      <t>Показатель уровня качества оказываемых 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</si>
  <si>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(3.2)</t>
  </si>
  <si>
    <t>4. </t>
  </si>
  <si>
    <r>
      <rPr>
        <sz val="11"/>
        <rFont val="Times New Roman"/>
        <family val="1"/>
      </rPr>
      <t>Плановое значение показателя 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</si>
  <si>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</t>
  </si>
  <si>
    <t>5. </t>
  </si>
  <si>
    <r>
      <rPr>
        <sz val="11"/>
        <rFont val="Times New Roman"/>
        <family val="1"/>
      </rPr>
      <t>Плановое значение показателя 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</si>
  <si>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rPr>
        <sz val="11"/>
        <rFont val="Times New Roman"/>
        <family val="1"/>
      </rPr>
      <t>Плановое значение показателя 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</si>
  <si>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</si>
  <si>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п.5.1 Методических указаний</t>
  </si>
  <si>
    <t>8.</t>
  </si>
  <si>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</si>
  <si>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t>9.</t>
  </si>
  <si>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</si>
  <si>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Заместитель генерального директора по энергетике - начальник УЭС АО "ПРОТЭП"</t>
  </si>
  <si>
    <t>Форма 4.2 - Расчет обобщенного показателя уровня надежности и качества оказываемых услуг АО "ПРОТЭП"</t>
  </si>
  <si>
    <t>Наименование</t>
  </si>
  <si>
    <t>1. коэффициент значимости показателя уровня надежности оказываемых услуг, альфа</t>
  </si>
  <si>
    <t> -</t>
  </si>
  <si>
    <t>Для организации по управлению единой национальной (общероссийской) электрической сетью: альфа=0,75</t>
  </si>
  <si>
    <t>Для территориальной сетевой организации: альфа=0,65</t>
  </si>
  <si>
    <t>2. коэффициент значимости показателя уровня надежности оказываемых услуг, бета</t>
  </si>
  <si>
    <t>Для организации по управлению единой национальной (общероссийской) электрической сетью: бета=0,25</t>
  </si>
  <si>
    <t>3. коэффициент значимости показателя уровня надежности оказываемых услуг, бета1</t>
  </si>
  <si>
    <t>Для территориальной сетевой организации: бета1=0,25</t>
  </si>
  <si>
    <t>4. коэффициент значимости показателя уровня надежности оказываемых услуг, бета2</t>
  </si>
  <si>
    <t>Для территориальной сетевой организации: бета2=0,1</t>
  </si>
  <si>
    <r>
      <rPr>
        <sz val="12"/>
        <rFont val="Times New Roman"/>
        <family val="1"/>
      </rPr>
      <t>5.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</si>
  <si>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t>п.5.1</t>
  </si>
  <si>
    <r>
      <rPr>
        <sz val="12"/>
        <rFont val="Times New Roman"/>
        <family val="1"/>
      </rPr>
      <t>6.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кач</t>
    </r>
  </si>
  <si>
    <r>
      <rPr>
        <sz val="12"/>
        <rFont val="Times New Roman"/>
        <family val="1"/>
      </rPr>
      <t>7.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кач1</t>
    </r>
  </si>
  <si>
    <r>
      <rPr>
        <sz val="12"/>
        <rFont val="Times New Roman"/>
        <family val="1"/>
      </rPr>
      <t>8.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кач2</t>
    </r>
  </si>
  <si>
    <r>
      <rPr>
        <sz val="12"/>
        <rFont val="Times New Roman"/>
        <family val="1"/>
      </rPr>
      <t>9. обобщенный показатель уровня надежности и качества оказываемых услуг, К</t>
    </r>
    <r>
      <rPr>
        <vertAlign val="subscript"/>
        <sz val="12"/>
        <rFont val="Times New Roman"/>
        <family val="1"/>
      </rPr>
      <t>об</t>
    </r>
  </si>
  <si>
    <t xml:space="preserve">к приказу филиала ОАО "МРСК Северо-Запада" </t>
  </si>
  <si>
    <t xml:space="preserve"> "Колэнерго"  от "____"_______20___ №______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</si>
  <si>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</si>
  <si>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</si>
  <si>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</si>
  <si>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</si>
  <si>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</si>
  <si>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Отдел по организации работы с клиентами</t>
  </si>
  <si>
    <t>Общее количество обращений потребителей услуг в Филиал "Колэнерго"</t>
  </si>
  <si>
    <t>Общее количество поступивших обращений, кроме физических лиц</t>
  </si>
  <si>
    <t>( табл.2.1)</t>
  </si>
  <si>
    <t>Возможность личного приема заявителей и потребителей услуг уполномоченными должностными лицами Филиала "Колэнерго"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</si>
  <si>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</si>
  <si>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</si>
  <si>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</si>
  <si>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</si>
  <si>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</si>
  <si>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</si>
  <si>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</si>
  <si>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 xml:space="preserve">2.3. 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</si>
  <si>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</si>
  <si>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</si>
  <si>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</si>
  <si>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</si>
  <si>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</si>
  <si>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</si>
  <si>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</si>
  <si>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</si>
  <si>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 xml:space="preserve">7.1. 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</si>
  <si>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</si>
  <si>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</si>
  <si>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 xml:space="preserve">1. 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</si>
  <si>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</si>
  <si>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</si>
  <si>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Данные по ДТЭ филиала "Колэнерго"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</si>
  <si>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</si>
  <si>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</si>
  <si>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 xml:space="preserve">2.4. 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</si>
  <si>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</si>
  <si>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 xml:space="preserve">2.5. </t>
  </si>
  <si>
    <t>Количество отзывов и предложений по вопросам деятельности Филиала "Колэнерго", поступивших через обратную связь</t>
  </si>
  <si>
    <t>Оперативноть реагирования на обращения потребителей услуг:</t>
  </si>
  <si>
    <t xml:space="preserve">3.2. а) </t>
  </si>
  <si>
    <r>
      <rPr>
        <sz val="10"/>
        <rFont val="Times New Roman"/>
        <family val="1"/>
      </rP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</si>
  <si>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 xml:space="preserve">3.2. б) 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</si>
  <si>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</si>
  <si>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 xml:space="preserve">3.2. в) 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</si>
  <si>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</si>
  <si>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Руководитель подразделения</t>
  </si>
  <si>
    <t>(подпись)</t>
  </si>
  <si>
    <t>(Ф.И.О.)</t>
  </si>
  <si>
    <t xml:space="preserve">* </t>
  </si>
  <si>
    <t>Документы филиала: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</si>
  <si>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</si>
  <si>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2. Порядок взаимодействия подразделений ИА и ПО в процессе организации ТП энергопринимающих устройств к эл. сетям (2010)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</si>
  <si>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</si>
  <si>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</si>
  <si>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</si>
  <si>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</si>
  <si>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</si>
  <si>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</si>
  <si>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 xml:space="preserve"> "Колэнерго"  от "  08  "  ноября 2010  № 300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</si>
  <si>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</si>
  <si>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</si>
  <si>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>Среднее время, необходимое для оборудования точки поставки приборами учета с момента подачи заявления потребителем услуг:</t>
  </si>
  <si>
    <t xml:space="preserve">2.2. а) 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</si>
  <si>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</si>
  <si>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 xml:space="preserve">2.2. б) 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</si>
  <si>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</si>
  <si>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ООО "Мурманская судоверфь" расторжение договора в 2010 г. в связи с переходом с "котла низ" в "котел верх"</t>
  </si>
  <si>
    <t>Общее количество заключенных Филиалом "Колэнерго" договоров с потребителями услуг (заявителями), кроме физических лиц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</si>
  <si>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</si>
  <si>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</si>
  <si>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</si>
  <si>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</si>
  <si>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 xml:space="preserve"> "Колэнерго"  от " 08 " ноября 2010  № 300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</si>
  <si>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</si>
  <si>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</si>
  <si>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 xml:space="preserve"> Подразделение надежности и производственного контроля</t>
  </si>
  <si>
    <t>Акт расследования</t>
  </si>
  <si>
    <t>Факт 2009 года</t>
  </si>
  <si>
    <t xml:space="preserve">Факт 2010 года  (факт 9  мес) </t>
  </si>
  <si>
    <r>
      <rPr>
        <sz val="11"/>
        <rFont val="Times New Roman"/>
        <family val="1"/>
      </rP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</si>
  <si>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t>Управление правового обеспечения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</si>
  <si>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</si>
  <si>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</si>
  <si>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</si>
  <si>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</si>
  <si>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</si>
  <si>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 xml:space="preserve">5.2. 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</si>
  <si>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</si>
  <si>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</si>
  <si>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</si>
  <si>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2010 год                        (9 мес.факт)</t>
  </si>
  <si>
    <t>Отдел технологического присоединения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</si>
  <si>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</si>
  <si>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</si>
  <si>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 xml:space="preserve">1.2. 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</si>
  <si>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</si>
  <si>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Общее количество поступивших заявок на технологическое присоединение</t>
  </si>
  <si>
    <r>
      <rPr>
        <b/>
        <sz val="14"/>
        <rFont val="Times New Roman"/>
        <family val="1"/>
      </rP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</si>
  <si>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</si>
  <si>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</si>
  <si>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</si>
  <si>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r>
      <rPr>
        <sz val="11"/>
        <rFont val="Times New Roman"/>
        <family val="1"/>
      </rP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</si>
  <si>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>Диспетчерская служба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</si>
  <si>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</si>
  <si>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2016  год</t>
  </si>
  <si>
    <t>наименование электросетевой организации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</si>
  <si>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</si>
  <si>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</si>
  <si>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</si>
  <si>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</si>
  <si>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</si>
  <si>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</si>
  <si>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</si>
  <si>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</si>
  <si>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</si>
  <si>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</si>
  <si>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</si>
  <si>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</si>
  <si>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</si>
  <si>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</si>
  <si>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</si>
  <si>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</si>
  <si>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</si>
  <si>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</si>
  <si>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</si>
  <si>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</si>
  <si>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</si>
  <si>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</si>
  <si>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</si>
  <si>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</si>
  <si>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</si>
  <si>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</si>
  <si>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</si>
  <si>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</si>
  <si>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</si>
  <si>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</si>
  <si>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</si>
  <si>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</si>
  <si>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</si>
  <si>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</si>
  <si>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</si>
  <si>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</si>
  <si>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</si>
  <si>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</si>
  <si>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</si>
  <si>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</si>
  <si>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</si>
  <si>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</si>
  <si>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</si>
  <si>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</si>
  <si>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</si>
  <si>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</si>
  <si>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</si>
  <si>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</si>
  <si>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</si>
  <si>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</si>
  <si>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</si>
  <si>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</si>
  <si>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</si>
  <si>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</si>
  <si>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</si>
  <si>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</si>
  <si>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</si>
  <si>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</si>
  <si>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</si>
  <si>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</si>
  <si>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</si>
  <si>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</si>
  <si>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</si>
  <si>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</si>
  <si>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</si>
  <si>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АО "ПРОТЭП"  УЭС</t>
  </si>
  <si>
    <t>Обесточивание ТП-21Веда            ТП-9                       ТП-8                        ТП-10 Т-2</t>
  </si>
  <si>
    <t>ТП</t>
  </si>
  <si>
    <t>10/0,4</t>
  </si>
  <si>
    <r>
      <rPr>
        <b/>
        <sz val="9"/>
        <rFont val="Arial Cyr"/>
        <family val="2"/>
      </rPr>
      <t>08,50,2016.</t>
    </r>
    <r>
      <rPr>
        <b/>
        <sz val="10"/>
        <rFont val="Arial Cyr"/>
        <family val="2"/>
      </rPr>
      <t xml:space="preserve"> </t>
    </r>
    <r>
      <rPr>
        <b/>
        <sz val="9"/>
        <rFont val="Arial Cyr"/>
        <family val="2"/>
      </rPr>
      <t>04.25</t>
    </r>
  </si>
  <si>
    <t>09,50,2016.    04.25</t>
  </si>
  <si>
    <t>оперативный журнал</t>
  </si>
  <si>
    <t>2016.04.25</t>
  </si>
  <si>
    <t>РП-30 обесточивание     1,2 СШ 10кВ</t>
  </si>
  <si>
    <t>ГПП</t>
  </si>
  <si>
    <t>19,22,2016.06.10</t>
  </si>
  <si>
    <t>20,08,2016.06.10</t>
  </si>
  <si>
    <t>20,05,2016.06.10</t>
  </si>
  <si>
    <t>2016.06.10</t>
  </si>
  <si>
    <t>КТП-112-обесточивание</t>
  </si>
  <si>
    <t>КЛ</t>
  </si>
  <si>
    <t>09,27,2016. 07.06</t>
  </si>
  <si>
    <t>12,27,2016. 07.06</t>
  </si>
  <si>
    <t>2016.07.06</t>
  </si>
  <si>
    <t>ТП-678-обесточивание</t>
  </si>
  <si>
    <t>09,17,2016. 07.27</t>
  </si>
  <si>
    <t>12,17,2016. 07.27</t>
  </si>
  <si>
    <t>2014.07.27</t>
  </si>
  <si>
    <t>ТП-20ВСО-                 обесточивание</t>
  </si>
  <si>
    <t>11,36,2016. 12.26</t>
  </si>
  <si>
    <t>12,36,2016. 12.26</t>
  </si>
  <si>
    <t>2016.12.26</t>
  </si>
  <si>
    <t>Заместитель генерального директора по энергетике - начальник УЭС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</si>
  <si>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_______ год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</si>
  <si>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</si>
  <si>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</si>
  <si>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</si>
  <si>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по передаче электроэнергии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</si>
  <si>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</si>
  <si>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</si>
  <si>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</si>
  <si>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Сумма произведений по столбцу 32 и столбцу 28 формы 8.1, деленная на значение пункта 1 формы 8.3</t>
  </si>
  <si>
    <t>Средняя частота прерывания электроснабжения потребителей (Пsaifi), шт.</t>
  </si>
  <si>
    <t>Сумма по столбцу 28 формы 8.1, деленная на значение пункта 1 формы 8.3</t>
  </si>
  <si>
    <t>Заместитель генерального директора по энергетике-</t>
  </si>
  <si>
    <t>начальник УЭС</t>
  </si>
  <si>
    <t>Фактические и плановые значения показателей надежности и качества услуг за 2016 год</t>
  </si>
  <si>
    <t>Фактические значения показателей за отчетный период</t>
  </si>
  <si>
    <t>Плановые значения показателей на долгосрочный период регулирования</t>
  </si>
  <si>
    <t>Показатель средней продолжительности прекращений передачи электрической энергии (Пп)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</si>
  <si>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</si>
  <si>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</si>
  <si>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Проверка</t>
  </si>
  <si>
    <t>ГОД</t>
  </si>
  <si>
    <t>К,%</t>
  </si>
  <si>
    <t>Пп-К</t>
  </si>
  <si>
    <t>Пп</t>
  </si>
  <si>
    <t>Пп+К</t>
  </si>
  <si>
    <t>Кнад</t>
  </si>
  <si>
    <t>Птпр-К</t>
  </si>
  <si>
    <t>Птпр</t>
  </si>
  <si>
    <t>Птар+К</t>
  </si>
  <si>
    <t>Ккач1</t>
  </si>
  <si>
    <t>Птсо-К</t>
  </si>
  <si>
    <t>Птсо</t>
  </si>
  <si>
    <t>Птсо+К</t>
  </si>
  <si>
    <t>Ккач2</t>
  </si>
  <si>
    <t>Максимальное за расчетный период 2016 г. число точек присоединения</t>
  </si>
  <si>
    <t>за 2016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</si>
</sst>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:ss\ AM/PM"/>
    <numFmt numFmtId="173" formatCode="#,##0.0"/>
    <numFmt numFmtId="174" formatCode="0.0000"/>
    <numFmt numFmtId="175" formatCode="#,##0.000000"/>
    <numFmt numFmtId="176" formatCode="0.0%"/>
    <numFmt numFmtId="177" formatCode="0.000"/>
    <numFmt numFmtId="178" formatCode="0.00000"/>
    <numFmt numFmtId="179" formatCode="hh&quot;. &quot;mm&quot;. &quot;yyyy/mm/dd"/>
  </numFmts>
  <fonts count="7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8"/>
      <color indexed="8"/>
      <name val="Arial Cyr"/>
      <family val="2"/>
    </font>
    <font>
      <vertAlign val="subscript"/>
      <sz val="11"/>
      <name val="Times New Roman"/>
      <family val="1"/>
    </font>
    <font>
      <b/>
      <sz val="10"/>
      <name val="Arial Cyr"/>
      <family val="2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bscript"/>
      <sz val="14"/>
      <name val="Times New Roman"/>
      <family val="1"/>
    </font>
    <font>
      <vertAlign val="subscript"/>
      <sz val="10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b/>
      <sz val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name val="Arial Cyr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17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2" fillId="0" borderId="22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2" fillId="0" borderId="26" xfId="0" applyNumberFormat="1" applyFont="1" applyBorder="1" applyAlignment="1">
      <alignment horizontal="left" vertical="center"/>
    </xf>
    <xf numFmtId="174" fontId="9" fillId="0" borderId="2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175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20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174" fontId="2" fillId="0" borderId="29" xfId="0" applyNumberFormat="1" applyFont="1" applyFill="1" applyBorder="1" applyAlignment="1">
      <alignment horizontal="center" vertical="center"/>
    </xf>
    <xf numFmtId="174" fontId="2" fillId="0" borderId="30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74" fontId="2" fillId="0" borderId="19" xfId="0" applyNumberFormat="1" applyFont="1" applyFill="1" applyBorder="1" applyAlignment="1">
      <alignment horizontal="center" vertical="center"/>
    </xf>
    <xf numFmtId="174" fontId="2" fillId="0" borderId="25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/>
    </xf>
    <xf numFmtId="174" fontId="2" fillId="0" borderId="21" xfId="0" applyNumberFormat="1" applyFont="1" applyFill="1" applyBorder="1" applyAlignment="1">
      <alignment horizontal="center" vertical="center"/>
    </xf>
    <xf numFmtId="174" fontId="2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35" xfId="0" applyFont="1" applyBorder="1" applyAlignment="1">
      <alignment horizontal="center" vertical="top"/>
    </xf>
    <xf numFmtId="0" fontId="2" fillId="0" borderId="29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" fontId="2" fillId="0" borderId="18" xfId="0" applyNumberFormat="1" applyFont="1" applyBorder="1" applyAlignment="1">
      <alignment horizontal="center" vertical="top"/>
    </xf>
    <xf numFmtId="0" fontId="2" fillId="0" borderId="19" xfId="0" applyFont="1" applyFill="1" applyBorder="1" applyAlignment="1">
      <alignment wrapText="1"/>
    </xf>
    <xf numFmtId="176" fontId="2" fillId="0" borderId="19" xfId="55" applyNumberFormat="1" applyFont="1" applyFill="1" applyBorder="1" applyAlignment="1" applyProtection="1">
      <alignment horizontal="center" vertical="center"/>
      <protection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16" fontId="2" fillId="0" borderId="18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/>
    </xf>
    <xf numFmtId="9" fontId="2" fillId="0" borderId="19" xfId="0" applyNumberFormat="1" applyFont="1" applyFill="1" applyBorder="1" applyAlignment="1">
      <alignment horizontal="center" vertical="center"/>
    </xf>
    <xf numFmtId="9" fontId="2" fillId="0" borderId="19" xfId="55" applyNumberFormat="1" applyFont="1" applyFill="1" applyBorder="1" applyAlignment="1" applyProtection="1">
      <alignment horizontal="center" vertical="center"/>
      <protection/>
    </xf>
    <xf numFmtId="16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left" wrapText="1"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35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top"/>
    </xf>
    <xf numFmtId="10" fontId="2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vertical="center"/>
    </xf>
    <xf numFmtId="174" fontId="4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wrapText="1"/>
    </xf>
    <xf numFmtId="10" fontId="2" fillId="0" borderId="19" xfId="55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vertical="top" wrapText="1"/>
    </xf>
    <xf numFmtId="9" fontId="2" fillId="0" borderId="19" xfId="55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wrapText="1"/>
    </xf>
    <xf numFmtId="0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36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wrapText="1"/>
    </xf>
    <xf numFmtId="0" fontId="2" fillId="0" borderId="38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wrapText="1"/>
    </xf>
    <xf numFmtId="174" fontId="16" fillId="0" borderId="17" xfId="0" applyNumberFormat="1" applyFont="1" applyFill="1" applyBorder="1" applyAlignment="1">
      <alignment horizontal="center"/>
    </xf>
    <xf numFmtId="174" fontId="16" fillId="0" borderId="14" xfId="0" applyNumberFormat="1" applyFont="1" applyFill="1" applyBorder="1" applyAlignment="1">
      <alignment horizontal="center"/>
    </xf>
    <xf numFmtId="174" fontId="16" fillId="0" borderId="15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wrapText="1"/>
    </xf>
    <xf numFmtId="174" fontId="5" fillId="33" borderId="31" xfId="0" applyNumberFormat="1" applyFont="1" applyFill="1" applyBorder="1" applyAlignment="1">
      <alignment horizontal="center" vertical="center" wrapText="1"/>
    </xf>
    <xf numFmtId="174" fontId="5" fillId="0" borderId="19" xfId="0" applyNumberFormat="1" applyFont="1" applyFill="1" applyBorder="1" applyAlignment="1">
      <alignment horizontal="center"/>
    </xf>
    <xf numFmtId="174" fontId="5" fillId="0" borderId="25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wrapText="1"/>
    </xf>
    <xf numFmtId="9" fontId="13" fillId="0" borderId="19" xfId="0" applyNumberFormat="1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wrapText="1"/>
    </xf>
    <xf numFmtId="174" fontId="5" fillId="33" borderId="32" xfId="0" applyNumberFormat="1" applyFont="1" applyFill="1" applyBorder="1" applyAlignment="1">
      <alignment horizontal="center" vertical="center" wrapText="1"/>
    </xf>
    <xf numFmtId="174" fontId="5" fillId="0" borderId="21" xfId="0" applyNumberFormat="1" applyFont="1" applyFill="1" applyBorder="1" applyAlignment="1">
      <alignment horizontal="center"/>
    </xf>
    <xf numFmtId="174" fontId="5" fillId="0" borderId="27" xfId="0" applyNumberFormat="1" applyFont="1" applyFill="1" applyBorder="1" applyAlignment="1">
      <alignment horizontal="center"/>
    </xf>
    <xf numFmtId="174" fontId="16" fillId="33" borderId="17" xfId="0" applyNumberFormat="1" applyFont="1" applyFill="1" applyBorder="1" applyAlignment="1">
      <alignment horizontal="center"/>
    </xf>
    <xf numFmtId="174" fontId="5" fillId="0" borderId="17" xfId="0" applyNumberFormat="1" applyFont="1" applyFill="1" applyBorder="1" applyAlignment="1">
      <alignment horizontal="center"/>
    </xf>
    <xf numFmtId="174" fontId="5" fillId="0" borderId="23" xfId="0" applyNumberFormat="1" applyFont="1" applyFill="1" applyBorder="1" applyAlignment="1">
      <alignment horizontal="center"/>
    </xf>
    <xf numFmtId="174" fontId="5" fillId="33" borderId="19" xfId="0" applyNumberFormat="1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left" vertical="center" wrapText="1"/>
    </xf>
    <xf numFmtId="174" fontId="5" fillId="33" borderId="40" xfId="0" applyNumberFormat="1" applyFont="1" applyFill="1" applyBorder="1" applyAlignment="1">
      <alignment horizontal="center" vertical="center" wrapText="1"/>
    </xf>
    <xf numFmtId="174" fontId="5" fillId="0" borderId="40" xfId="0" applyNumberFormat="1" applyFont="1" applyFill="1" applyBorder="1" applyAlignment="1">
      <alignment horizontal="center"/>
    </xf>
    <xf numFmtId="174" fontId="5" fillId="0" borderId="41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wrapText="1"/>
    </xf>
    <xf numFmtId="174" fontId="5" fillId="0" borderId="29" xfId="0" applyNumberFormat="1" applyFont="1" applyFill="1" applyBorder="1" applyAlignment="1">
      <alignment horizontal="center" vertical="center"/>
    </xf>
    <xf numFmtId="174" fontId="5" fillId="0" borderId="19" xfId="55" applyNumberFormat="1" applyFont="1" applyFill="1" applyBorder="1" applyAlignment="1" applyProtection="1">
      <alignment horizontal="center" vertical="center"/>
      <protection/>
    </xf>
    <xf numFmtId="174" fontId="5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/>
    </xf>
    <xf numFmtId="178" fontId="19" fillId="0" borderId="19" xfId="0" applyNumberFormat="1" applyFont="1" applyFill="1" applyBorder="1" applyAlignment="1" applyProtection="1">
      <alignment horizontal="center" wrapText="1"/>
      <protection locked="0"/>
    </xf>
    <xf numFmtId="178" fontId="19" fillId="0" borderId="25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36" xfId="0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2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/>
    </xf>
    <xf numFmtId="0" fontId="13" fillId="0" borderId="19" xfId="0" applyNumberFormat="1" applyFont="1" applyBorder="1" applyAlignment="1">
      <alignment horizontal="center" wrapText="1"/>
    </xf>
    <xf numFmtId="0" fontId="13" fillId="0" borderId="19" xfId="0" applyNumberFormat="1" applyFont="1" applyFill="1" applyBorder="1" applyAlignment="1">
      <alignment horizontal="center" wrapText="1"/>
    </xf>
    <xf numFmtId="0" fontId="13" fillId="0" borderId="40" xfId="0" applyFont="1" applyBorder="1" applyAlignment="1">
      <alignment horizontal="left" wrapText="1"/>
    </xf>
    <xf numFmtId="0" fontId="15" fillId="0" borderId="19" xfId="0" applyFont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/>
    </xf>
    <xf numFmtId="0" fontId="13" fillId="0" borderId="42" xfId="0" applyFont="1" applyBorder="1" applyAlignment="1">
      <alignment horizontal="center" vertical="top" wrapText="1"/>
    </xf>
    <xf numFmtId="0" fontId="20" fillId="0" borderId="43" xfId="0" applyFont="1" applyFill="1" applyBorder="1" applyAlignment="1">
      <alignment horizontal="center"/>
    </xf>
    <xf numFmtId="0" fontId="13" fillId="0" borderId="37" xfId="0" applyFont="1" applyBorder="1" applyAlignment="1">
      <alignment horizontal="left" wrapText="1"/>
    </xf>
    <xf numFmtId="0" fontId="13" fillId="0" borderId="43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44" xfId="0" applyFont="1" applyBorder="1" applyAlignment="1">
      <alignment horizontal="center" vertical="top" wrapText="1"/>
    </xf>
    <xf numFmtId="0" fontId="13" fillId="0" borderId="37" xfId="0" applyFont="1" applyFill="1" applyBorder="1" applyAlignment="1">
      <alignment horizontal="left" wrapText="1"/>
    </xf>
    <xf numFmtId="0" fontId="13" fillId="0" borderId="40" xfId="0" applyFont="1" applyFill="1" applyBorder="1" applyAlignment="1">
      <alignment horizontal="center" vertical="top" wrapText="1"/>
    </xf>
    <xf numFmtId="0" fontId="13" fillId="0" borderId="45" xfId="0" applyFont="1" applyBorder="1" applyAlignment="1">
      <alignment horizontal="left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46" xfId="0" applyFont="1" applyBorder="1" applyAlignment="1">
      <alignment horizontal="left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47" xfId="0" applyFont="1" applyBorder="1" applyAlignment="1">
      <alignment horizontal="left" wrapText="1"/>
    </xf>
    <xf numFmtId="0" fontId="13" fillId="0" borderId="2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3" fillId="33" borderId="19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2" fontId="13" fillId="0" borderId="43" xfId="0" applyNumberFormat="1" applyFont="1" applyFill="1" applyBorder="1" applyAlignment="1">
      <alignment horizontal="center" wrapText="1"/>
    </xf>
    <xf numFmtId="0" fontId="13" fillId="0" borderId="48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3" fillId="0" borderId="36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top"/>
    </xf>
    <xf numFmtId="0" fontId="13" fillId="0" borderId="19" xfId="0" applyFont="1" applyBorder="1" applyAlignment="1">
      <alignment horizontal="left" vertical="top" wrapText="1"/>
    </xf>
    <xf numFmtId="3" fontId="13" fillId="0" borderId="19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top"/>
    </xf>
    <xf numFmtId="0" fontId="15" fillId="0" borderId="19" xfId="0" applyFont="1" applyFill="1" applyBorder="1" applyAlignment="1">
      <alignment/>
    </xf>
    <xf numFmtId="172" fontId="2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top" wrapText="1"/>
    </xf>
    <xf numFmtId="0" fontId="13" fillId="0" borderId="40" xfId="0" applyNumberFormat="1" applyFont="1" applyBorder="1" applyAlignment="1">
      <alignment horizontal="left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19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9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 applyProtection="1">
      <alignment horizontal="right"/>
      <protection locked="0"/>
    </xf>
    <xf numFmtId="0" fontId="29" fillId="0" borderId="0" xfId="0" applyFont="1" applyAlignment="1">
      <alignment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43" xfId="0" applyFont="1" applyFill="1" applyBorder="1" applyAlignment="1" applyProtection="1">
      <alignment vertical="center" wrapText="1"/>
      <protection locked="0"/>
    </xf>
    <xf numFmtId="179" fontId="33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31" fillId="0" borderId="43" xfId="0" applyFont="1" applyFill="1" applyBorder="1" applyAlignment="1" applyProtection="1">
      <alignment horizontal="left" vertical="center" wrapText="1"/>
      <protection locked="0"/>
    </xf>
    <xf numFmtId="179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/>
    </xf>
    <xf numFmtId="0" fontId="34" fillId="0" borderId="0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vertical="top" wrapText="1"/>
      <protection/>
    </xf>
    <xf numFmtId="0" fontId="36" fillId="0" borderId="44" xfId="0" applyFont="1" applyBorder="1" applyAlignment="1" applyProtection="1">
      <alignment horizontal="left" vertical="center" wrapText="1"/>
      <protection/>
    </xf>
    <xf numFmtId="16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2" fillId="0" borderId="19" xfId="0" applyFont="1" applyFill="1" applyBorder="1" applyAlignment="1" applyProtection="1">
      <alignment wrapText="1"/>
      <protection/>
    </xf>
    <xf numFmtId="0" fontId="34" fillId="0" borderId="0" xfId="0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34" fillId="0" borderId="3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29" xfId="0" applyFont="1" applyFill="1" applyBorder="1" applyAlignment="1" applyProtection="1">
      <alignment horizontal="center" vertical="center" wrapText="1"/>
      <protection locked="0"/>
    </xf>
    <xf numFmtId="0" fontId="34" fillId="0" borderId="48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left" vertical="center" wrapText="1"/>
      <protection/>
    </xf>
    <xf numFmtId="178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29" xfId="0" applyFill="1" applyBorder="1" applyAlignment="1" applyProtection="1">
      <alignment horizontal="center" wrapText="1"/>
      <protection locked="0"/>
    </xf>
    <xf numFmtId="0" fontId="37" fillId="0" borderId="0" xfId="0" applyFont="1" applyAlignment="1">
      <alignment/>
    </xf>
    <xf numFmtId="174" fontId="0" fillId="0" borderId="19" xfId="0" applyNumberFormat="1" applyFill="1" applyBorder="1" applyAlignment="1" applyProtection="1">
      <alignment horizontal="center" wrapText="1"/>
      <protection locked="0"/>
    </xf>
    <xf numFmtId="0" fontId="3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178" fontId="0" fillId="34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74" fontId="0" fillId="34" borderId="0" xfId="0" applyNumberForma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5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2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left" wrapText="1"/>
    </xf>
    <xf numFmtId="0" fontId="11" fillId="0" borderId="59" xfId="0" applyFont="1" applyBorder="1" applyAlignment="1">
      <alignment horizontal="left" wrapText="1"/>
    </xf>
    <xf numFmtId="0" fontId="5" fillId="0" borderId="36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 shrinkToFit="1"/>
    </xf>
    <xf numFmtId="0" fontId="2" fillId="0" borderId="53" xfId="0" applyNumberFormat="1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34" fillId="0" borderId="0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1\&#1051;&#1080;&#1079;&#1091;&#1085;&#1086;&#1074;\Users\&#1074;&#1080;&#1090;&#1072;&#1083;&#1080;&#1081;\Documents\&#1051;&#1080;&#1079;&#1091;&#1085;&#1086;&#1074;\&#1058;&#1072;&#1088;&#1080;&#1092;&#1099;\&#1058;&#1072;&#1088;&#1080;&#1092;&#1099;%202017%20&#1075;&#1086;&#1076;\&#1053;&#1072;&#1076;&#1077;&#1078;&#1085;&#1086;&#1089;&#1090;&#1100;\&#1053;&#1072;&#1076;&#1077;&#1078;&#1085;&#1086;&#1089;&#1090;&#1100;%20&#1055;&#1056;&#1054;&#1058;&#1069;&#1055;%20-%20%20201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1\&#1051;&#1080;&#1079;&#1091;&#1085;&#1086;&#1074;\&#1053;&#1072;&#1076;&#1077;&#1078;&#1085;&#1086;&#1089;&#1090;&#1100;\&#1053;&#1072;&#1076;&#1105;&#1078;&#1085;&#1086;&#1089;&#1090;&#1100;%202015\&#1053;&#1072;&#1076;&#1105;&#1078;&#1085;&#1086;&#1089;&#1090;&#1100;%202015\&#1053;&#1072;&#1076;&#1105;&#1078;&#1085;&#1086;&#1089;&#1090;&#1100;%202016%20(&#1079;&#1072;%202015)%20&#1086;&#1073;&#1097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2.1"/>
      <sheetName val="2.2"/>
      <sheetName val="2.3"/>
      <sheetName val="2.4"/>
      <sheetName val="3.1"/>
      <sheetName val="3.2"/>
      <sheetName val="3.3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  <sheetName val="8.1"/>
      <sheetName val="8.3"/>
      <sheetName val="фп"/>
      <sheetName val="Лист2"/>
    </sheetNames>
    <sheetDataSet>
      <sheetData sheetId="4">
        <row r="17">
          <cell r="C17">
            <v>0</v>
          </cell>
          <cell r="D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"/>
      <sheetName val=" 8.1"/>
      <sheetName val=" 8.3"/>
      <sheetName val="Факт и План"/>
      <sheetName val="2.1"/>
      <sheetName val="2.2"/>
      <sheetName val="2.3"/>
      <sheetName val="1.3"/>
      <sheetName val="3.1"/>
      <sheetName val="3.2"/>
      <sheetName val="3.3"/>
      <sheetName val="4.1"/>
      <sheetName val="Вопросы"/>
    </sheetNames>
    <sheetDataSet>
      <sheetData sheetId="1">
        <row r="13">
          <cell r="AB13">
            <v>7</v>
          </cell>
          <cell r="AF13">
            <v>0.25</v>
          </cell>
        </row>
        <row r="14">
          <cell r="AB14">
            <v>82</v>
          </cell>
          <cell r="AF14">
            <v>1</v>
          </cell>
        </row>
        <row r="15">
          <cell r="AB15">
            <v>154</v>
          </cell>
          <cell r="AF15">
            <v>2</v>
          </cell>
        </row>
        <row r="16">
          <cell r="AB16">
            <v>3</v>
          </cell>
          <cell r="AF16">
            <v>0.33</v>
          </cell>
        </row>
        <row r="17">
          <cell r="AB17">
            <v>3</v>
          </cell>
          <cell r="AF17">
            <v>0.9</v>
          </cell>
        </row>
        <row r="18">
          <cell r="AB18">
            <v>11</v>
          </cell>
          <cell r="AF18">
            <v>3</v>
          </cell>
        </row>
        <row r="19">
          <cell r="AB19">
            <v>10</v>
          </cell>
          <cell r="AF1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5" zoomScaleNormal="95" zoomScaleSheetLayoutView="115" zoomScalePageLayoutView="0" workbookViewId="0" topLeftCell="A1">
      <selection activeCell="D24" sqref="D24"/>
    </sheetView>
  </sheetViews>
  <sheetFormatPr defaultColWidth="10.75390625" defaultRowHeight="12.75"/>
  <cols>
    <col min="1" max="1" width="12.875" style="1" customWidth="1"/>
    <col min="2" max="2" width="41.375" style="1" customWidth="1"/>
    <col min="3" max="3" width="40.00390625" style="1" customWidth="1"/>
    <col min="4" max="4" width="49.875" style="1" customWidth="1"/>
    <col min="5" max="16384" width="10.75390625" style="1" customWidth="1"/>
  </cols>
  <sheetData>
    <row r="1" s="2" customFormat="1" ht="11.25" customHeight="1">
      <c r="D1" s="2" t="s">
        <v>0</v>
      </c>
    </row>
    <row r="2" s="2" customFormat="1" ht="11.25" customHeight="1">
      <c r="D2" s="2" t="s">
        <v>1</v>
      </c>
    </row>
    <row r="3" s="2" customFormat="1" ht="11.25" customHeight="1">
      <c r="D3" s="2" t="s">
        <v>2</v>
      </c>
    </row>
    <row r="4" s="2" customFormat="1" ht="11.25" customHeight="1">
      <c r="D4" s="2" t="s">
        <v>3</v>
      </c>
    </row>
    <row r="5" s="2" customFormat="1" ht="11.25" customHeight="1">
      <c r="D5" s="2" t="s">
        <v>4</v>
      </c>
    </row>
    <row r="6" s="2" customFormat="1" ht="11.25" customHeight="1">
      <c r="D6" s="2" t="s">
        <v>5</v>
      </c>
    </row>
    <row r="7" s="3" customFormat="1" ht="13.5" customHeight="1"/>
    <row r="8" spans="1:4" s="3" customFormat="1" ht="13.5" customHeight="1">
      <c r="A8" s="346" t="s">
        <v>6</v>
      </c>
      <c r="B8" s="346"/>
      <c r="C8" s="346"/>
      <c r="D8" s="346"/>
    </row>
    <row r="9" spans="1:4" s="3" customFormat="1" ht="13.5" customHeight="1">
      <c r="A9" s="346" t="s">
        <v>7</v>
      </c>
      <c r="B9" s="346"/>
      <c r="C9" s="346"/>
      <c r="D9" s="346"/>
    </row>
    <row r="10" s="3" customFormat="1" ht="16.5" customHeight="1"/>
    <row r="11" spans="1:4" s="4" customFormat="1" ht="32.25" customHeight="1">
      <c r="A11" s="347" t="s">
        <v>8</v>
      </c>
      <c r="B11" s="347"/>
      <c r="C11" s="347"/>
      <c r="D11" s="347"/>
    </row>
    <row r="12" s="3" customFormat="1" ht="13.5" customHeight="1">
      <c r="D12" s="5"/>
    </row>
    <row r="13" spans="1:4" s="3" customFormat="1" ht="45.75" customHeight="1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3" customFormat="1" ht="15">
      <c r="A14" s="9">
        <v>1</v>
      </c>
      <c r="B14" s="10">
        <v>2</v>
      </c>
      <c r="C14" s="10">
        <v>3</v>
      </c>
      <c r="D14" s="11">
        <v>4</v>
      </c>
    </row>
    <row r="15" spans="1:4" s="3" customFormat="1" ht="15" customHeight="1">
      <c r="A15" s="12">
        <v>1</v>
      </c>
      <c r="B15" s="348" t="s">
        <v>13</v>
      </c>
      <c r="C15" s="13">
        <f>'8.1'!AF13</f>
        <v>1</v>
      </c>
      <c r="D15" s="349">
        <f>'8.3'!C15</f>
        <v>1892</v>
      </c>
    </row>
    <row r="16" spans="1:4" s="3" customFormat="1" ht="15">
      <c r="A16" s="14">
        <v>2</v>
      </c>
      <c r="B16" s="348"/>
      <c r="C16" s="15">
        <f>'8.1'!AF14</f>
        <v>0.6000000000000001</v>
      </c>
      <c r="D16" s="349"/>
    </row>
    <row r="17" spans="1:4" s="3" customFormat="1" ht="15">
      <c r="A17" s="14">
        <v>3</v>
      </c>
      <c r="B17" s="348"/>
      <c r="C17" s="15">
        <f>'8.1'!AF15</f>
        <v>3</v>
      </c>
      <c r="D17" s="349"/>
    </row>
    <row r="18" spans="1:4" s="3" customFormat="1" ht="15">
      <c r="A18" s="14">
        <v>4</v>
      </c>
      <c r="B18" s="348"/>
      <c r="C18" s="15">
        <f>'8.1'!AF16</f>
        <v>3</v>
      </c>
      <c r="D18" s="349"/>
    </row>
    <row r="19" spans="1:4" s="3" customFormat="1" ht="15">
      <c r="A19" s="16">
        <v>5</v>
      </c>
      <c r="B19" s="348"/>
      <c r="C19" s="17">
        <f>'8.1'!AF17</f>
        <v>1</v>
      </c>
      <c r="D19" s="349"/>
    </row>
    <row r="20" spans="1:4" s="3" customFormat="1" ht="15">
      <c r="A20" s="18"/>
      <c r="B20" s="19"/>
      <c r="C20" s="20"/>
      <c r="D20" s="19"/>
    </row>
    <row r="21" spans="1:8" s="25" customFormat="1" ht="49.5" customHeight="1">
      <c r="A21" s="350" t="s">
        <v>14</v>
      </c>
      <c r="B21" s="350"/>
      <c r="C21" s="350"/>
      <c r="D21" s="22" t="s">
        <v>15</v>
      </c>
      <c r="E21" s="23"/>
      <c r="F21" s="345"/>
      <c r="G21" s="345"/>
      <c r="H21" s="24"/>
    </row>
  </sheetData>
  <sheetProtection selectLockedCells="1" selectUnlockedCells="1"/>
  <mergeCells count="7">
    <mergeCell ref="F21:G21"/>
    <mergeCell ref="A8:D8"/>
    <mergeCell ref="A9:D9"/>
    <mergeCell ref="A11:D11"/>
    <mergeCell ref="B15:B19"/>
    <mergeCell ref="D15:D19"/>
    <mergeCell ref="A21:C21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="95" zoomScaleNormal="95" zoomScaleSheetLayoutView="115" zoomScalePageLayoutView="0" workbookViewId="0" topLeftCell="A1">
      <selection activeCell="B6" sqref="B6"/>
    </sheetView>
  </sheetViews>
  <sheetFormatPr defaultColWidth="9.00390625" defaultRowHeight="12.75"/>
  <cols>
    <col min="1" max="1" width="70.00390625" style="0" customWidth="1"/>
    <col min="2" max="2" width="17.125" style="0" customWidth="1"/>
  </cols>
  <sheetData>
    <row r="1" spans="1:2" ht="82.5" customHeight="1">
      <c r="A1" s="394" t="s">
        <v>199</v>
      </c>
      <c r="B1" s="394"/>
    </row>
    <row r="2" spans="1:2" ht="15">
      <c r="A2" s="182" t="s">
        <v>142</v>
      </c>
      <c r="B2" s="56" t="s">
        <v>186</v>
      </c>
    </row>
    <row r="3" spans="1:2" ht="15">
      <c r="A3" s="183">
        <v>1</v>
      </c>
      <c r="B3" s="184">
        <v>2</v>
      </c>
    </row>
    <row r="4" spans="1:2" ht="75">
      <c r="A4" s="185" t="s">
        <v>200</v>
      </c>
      <c r="B4" s="186" t="s">
        <v>190</v>
      </c>
    </row>
    <row r="5" spans="1:2" ht="45">
      <c r="A5" s="185" t="s">
        <v>201</v>
      </c>
      <c r="B5" s="187" t="s">
        <v>202</v>
      </c>
    </row>
    <row r="6" spans="1:2" ht="45">
      <c r="A6" s="188" t="s">
        <v>203</v>
      </c>
      <c r="B6" s="189" t="s">
        <v>192</v>
      </c>
    </row>
    <row r="7" spans="1:2" ht="12.75">
      <c r="A7" s="180"/>
      <c r="B7" s="180"/>
    </row>
    <row r="8" spans="1:2" ht="30">
      <c r="A8" s="21" t="s">
        <v>204</v>
      </c>
      <c r="B8" s="193" t="s">
        <v>15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B2:I27"/>
  <sheetViews>
    <sheetView zoomScale="95" zoomScaleNormal="95" zoomScaleSheetLayoutView="160" zoomScalePageLayoutView="0" workbookViewId="0" topLeftCell="A10">
      <selection activeCell="E15" sqref="E15"/>
    </sheetView>
  </sheetViews>
  <sheetFormatPr defaultColWidth="9.00390625" defaultRowHeight="12.75"/>
  <cols>
    <col min="1" max="1" width="2.625" style="180" customWidth="1"/>
    <col min="2" max="2" width="5.625" style="180" customWidth="1"/>
    <col min="3" max="3" width="58.125" style="180" customWidth="1"/>
    <col min="4" max="4" width="17.125" style="180" customWidth="1"/>
    <col min="5" max="5" width="13.75390625" style="180" customWidth="1"/>
    <col min="6" max="16384" width="9.125" style="180" customWidth="1"/>
  </cols>
  <sheetData>
    <row r="2" spans="4:6" ht="12.75">
      <c r="D2" s="2" t="s">
        <v>205</v>
      </c>
      <c r="E2" s="2"/>
      <c r="F2" s="2"/>
    </row>
    <row r="3" spans="4:6" ht="12.75">
      <c r="D3" s="2" t="s">
        <v>1</v>
      </c>
      <c r="E3" s="2"/>
      <c r="F3" s="2"/>
    </row>
    <row r="4" spans="4:6" ht="12.75">
      <c r="D4" s="2" t="s">
        <v>2</v>
      </c>
      <c r="E4" s="2"/>
      <c r="F4" s="2"/>
    </row>
    <row r="5" spans="4:6" ht="12.75">
      <c r="D5" s="2" t="s">
        <v>3</v>
      </c>
      <c r="E5" s="52"/>
      <c r="F5" s="52"/>
    </row>
    <row r="6" spans="4:6" ht="12.75">
      <c r="D6" s="2" t="s">
        <v>4</v>
      </c>
      <c r="E6" s="52"/>
      <c r="F6" s="52"/>
    </row>
    <row r="7" spans="4:6" ht="12.75">
      <c r="D7" s="2" t="s">
        <v>5</v>
      </c>
      <c r="E7" s="52"/>
      <c r="F7" s="52"/>
    </row>
    <row r="9" spans="3:9" ht="12.75">
      <c r="C9" s="392" t="s">
        <v>206</v>
      </c>
      <c r="D9" s="392"/>
      <c r="E9" s="392"/>
      <c r="G9" s="2"/>
      <c r="H9" s="52"/>
      <c r="I9" s="52"/>
    </row>
    <row r="10" spans="3:9" ht="30" customHeight="1">
      <c r="C10" s="393" t="s">
        <v>207</v>
      </c>
      <c r="D10" s="393"/>
      <c r="E10" s="393"/>
      <c r="G10" s="2"/>
      <c r="H10" s="52"/>
      <c r="I10" s="52"/>
    </row>
    <row r="11" spans="7:9" ht="12.75">
      <c r="G11" s="2"/>
      <c r="H11" s="52"/>
      <c r="I11" s="52"/>
    </row>
    <row r="12" spans="2:5" ht="36" customHeight="1">
      <c r="B12" s="396" t="s">
        <v>208</v>
      </c>
      <c r="C12" s="396"/>
      <c r="D12" s="396"/>
      <c r="E12" s="396"/>
    </row>
    <row r="13" spans="2:5" ht="45">
      <c r="B13" s="182" t="s">
        <v>9</v>
      </c>
      <c r="C13" s="195" t="s">
        <v>142</v>
      </c>
      <c r="D13" s="55" t="s">
        <v>209</v>
      </c>
      <c r="E13" s="56" t="s">
        <v>41</v>
      </c>
    </row>
    <row r="14" spans="2:5" ht="31.5">
      <c r="B14" s="196" t="s">
        <v>47</v>
      </c>
      <c r="C14" s="197" t="s">
        <v>20</v>
      </c>
      <c r="D14" s="198" t="s">
        <v>210</v>
      </c>
      <c r="E14" s="199">
        <f>фп!B10</f>
        <v>0.004545454545454545</v>
      </c>
    </row>
    <row r="15" spans="2:5" ht="46.5">
      <c r="B15" s="200" t="s">
        <v>211</v>
      </c>
      <c r="C15" s="201" t="s">
        <v>212</v>
      </c>
      <c r="D15" s="202" t="s">
        <v>213</v>
      </c>
      <c r="E15" s="203">
        <f>фп!B11</f>
        <v>1</v>
      </c>
    </row>
    <row r="16" spans="2:5" ht="31.5">
      <c r="B16" s="200" t="s">
        <v>75</v>
      </c>
      <c r="C16" s="201" t="s">
        <v>214</v>
      </c>
      <c r="D16" s="202" t="s">
        <v>215</v>
      </c>
      <c r="E16" s="203">
        <f>фп!B12</f>
        <v>0.80125</v>
      </c>
    </row>
    <row r="17" spans="2:5" ht="18.75">
      <c r="B17" s="200" t="s">
        <v>216</v>
      </c>
      <c r="C17" s="201" t="s">
        <v>217</v>
      </c>
      <c r="D17" s="202" t="s">
        <v>218</v>
      </c>
      <c r="E17" s="203">
        <f>фп!C10</f>
        <v>0.03579</v>
      </c>
    </row>
    <row r="18" spans="2:5" ht="18.75">
      <c r="B18" s="200" t="s">
        <v>219</v>
      </c>
      <c r="C18" s="201" t="s">
        <v>220</v>
      </c>
      <c r="D18" s="202" t="s">
        <v>218</v>
      </c>
      <c r="E18" s="203">
        <f>фп!C11</f>
        <v>1</v>
      </c>
    </row>
    <row r="19" spans="2:5" ht="18.75">
      <c r="B19" s="200" t="s">
        <v>84</v>
      </c>
      <c r="C19" s="201" t="s">
        <v>221</v>
      </c>
      <c r="D19" s="202" t="s">
        <v>218</v>
      </c>
      <c r="E19" s="203">
        <f>фп!C12</f>
        <v>0.8029</v>
      </c>
    </row>
    <row r="20" spans="2:5" ht="45">
      <c r="B20" s="200" t="s">
        <v>90</v>
      </c>
      <c r="C20" s="201" t="s">
        <v>222</v>
      </c>
      <c r="D20" s="204" t="s">
        <v>223</v>
      </c>
      <c r="E20" s="205">
        <f>'4.2'!D10</f>
        <v>1</v>
      </c>
    </row>
    <row r="21" spans="2:5" ht="46.5">
      <c r="B21" s="200" t="s">
        <v>224</v>
      </c>
      <c r="C21" s="201" t="s">
        <v>225</v>
      </c>
      <c r="D21" s="204" t="s">
        <v>223</v>
      </c>
      <c r="E21" s="205">
        <f>'4.2'!D12</f>
        <v>0</v>
      </c>
    </row>
    <row r="22" spans="2:5" ht="46.5">
      <c r="B22" s="206" t="s">
        <v>226</v>
      </c>
      <c r="C22" s="207" t="s">
        <v>227</v>
      </c>
      <c r="D22" s="58" t="s">
        <v>223</v>
      </c>
      <c r="E22" s="208">
        <f>'4.2'!D13</f>
        <v>0</v>
      </c>
    </row>
    <row r="23" ht="51" customHeight="1"/>
    <row r="24" spans="3:5" ht="26.25" customHeight="1">
      <c r="C24" s="21" t="s">
        <v>228</v>
      </c>
      <c r="D24" s="130"/>
      <c r="E24" s="193" t="s">
        <v>15</v>
      </c>
    </row>
    <row r="27" ht="12.75">
      <c r="I27" s="180" t="s">
        <v>59</v>
      </c>
    </row>
  </sheetData>
  <sheetProtection selectLockedCells="1" selectUnlockedCells="1"/>
  <mergeCells count="3">
    <mergeCell ref="C9:E9"/>
    <mergeCell ref="C10:E10"/>
    <mergeCell ref="B12:E12"/>
  </mergeCells>
  <printOptions/>
  <pageMargins left="0.4201388888888889" right="0.3298611111111111" top="0.75" bottom="0.75" header="0.5118055555555555" footer="0.5118055555555555"/>
  <pageSetup horizontalDpi="300" verticalDpi="3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16"/>
  <sheetViews>
    <sheetView zoomScale="95" zoomScaleNormal="95" zoomScaleSheetLayoutView="130" zoomScalePageLayoutView="0" workbookViewId="0" topLeftCell="A4">
      <selection activeCell="J12" sqref="J12"/>
    </sheetView>
  </sheetViews>
  <sheetFormatPr defaultColWidth="9.00390625" defaultRowHeight="12.75"/>
  <cols>
    <col min="1" max="1" width="2.875" style="180" customWidth="1"/>
    <col min="2" max="2" width="39.00390625" style="180" customWidth="1"/>
    <col min="3" max="3" width="17.875" style="180" customWidth="1"/>
    <col min="4" max="4" width="34.00390625" style="180" customWidth="1"/>
    <col min="5" max="16384" width="9.125" style="180" customWidth="1"/>
  </cols>
  <sheetData>
    <row r="2" spans="2:4" ht="31.5" customHeight="1">
      <c r="B2" s="396" t="s">
        <v>229</v>
      </c>
      <c r="C2" s="396"/>
      <c r="D2" s="396"/>
    </row>
    <row r="3" ht="15.75">
      <c r="B3" s="194"/>
    </row>
    <row r="4" spans="2:4" ht="47.25">
      <c r="B4" s="209" t="s">
        <v>230</v>
      </c>
      <c r="C4" s="210" t="s">
        <v>209</v>
      </c>
      <c r="D4" s="211" t="s">
        <v>41</v>
      </c>
    </row>
    <row r="5" spans="2:4" ht="78.75" customHeight="1">
      <c r="B5" s="397" t="s">
        <v>231</v>
      </c>
      <c r="C5" s="398" t="s">
        <v>232</v>
      </c>
      <c r="D5" s="212" t="s">
        <v>233</v>
      </c>
    </row>
    <row r="6" spans="2:4" ht="31.5">
      <c r="B6" s="397"/>
      <c r="C6" s="398"/>
      <c r="D6" s="213" t="s">
        <v>234</v>
      </c>
    </row>
    <row r="7" spans="2:4" ht="78.75">
      <c r="B7" s="214" t="s">
        <v>235</v>
      </c>
      <c r="C7" s="215"/>
      <c r="D7" s="213" t="s">
        <v>236</v>
      </c>
    </row>
    <row r="8" spans="2:4" ht="47.25">
      <c r="B8" s="214" t="s">
        <v>237</v>
      </c>
      <c r="C8" s="215" t="s">
        <v>232</v>
      </c>
      <c r="D8" s="213" t="s">
        <v>238</v>
      </c>
    </row>
    <row r="9" spans="2:4" ht="47.25">
      <c r="B9" s="214" t="s">
        <v>239</v>
      </c>
      <c r="C9" s="215"/>
      <c r="D9" s="213" t="s">
        <v>240</v>
      </c>
    </row>
    <row r="10" spans="2:4" ht="50.25">
      <c r="B10" s="214" t="s">
        <v>241</v>
      </c>
      <c r="C10" s="215" t="s">
        <v>242</v>
      </c>
      <c r="D10" s="213">
        <f>фп!G25</f>
        <v>1</v>
      </c>
    </row>
    <row r="11" spans="2:4" ht="50.25">
      <c r="B11" s="214" t="s">
        <v>243</v>
      </c>
      <c r="C11" s="215" t="s">
        <v>242</v>
      </c>
      <c r="D11" s="213" t="s">
        <v>49</v>
      </c>
    </row>
    <row r="12" spans="2:4" ht="50.25">
      <c r="B12" s="214" t="s">
        <v>244</v>
      </c>
      <c r="C12" s="215" t="s">
        <v>242</v>
      </c>
      <c r="D12" s="213">
        <f>фп!K25</f>
        <v>0</v>
      </c>
    </row>
    <row r="13" spans="2:4" ht="50.25">
      <c r="B13" s="214" t="s">
        <v>245</v>
      </c>
      <c r="C13" s="215" t="s">
        <v>242</v>
      </c>
      <c r="D13" s="213">
        <f>фп!O25</f>
        <v>0</v>
      </c>
    </row>
    <row r="14" spans="2:4" ht="50.25">
      <c r="B14" s="216" t="s">
        <v>246</v>
      </c>
      <c r="C14" s="217" t="s">
        <v>242</v>
      </c>
      <c r="D14" s="218">
        <f>0.65*D10+0.25*D12+0.1*D13</f>
        <v>0.65</v>
      </c>
    </row>
    <row r="16" spans="2:8" s="25" customFormat="1" ht="46.5" customHeight="1">
      <c r="B16" s="219" t="s">
        <v>228</v>
      </c>
      <c r="C16" s="220"/>
      <c r="D16" s="193" t="s">
        <v>15</v>
      </c>
      <c r="E16" s="34"/>
      <c r="F16" s="221"/>
      <c r="H16" s="24"/>
    </row>
  </sheetData>
  <sheetProtection selectLockedCells="1" selectUnlockedCells="1"/>
  <mergeCells count="3">
    <mergeCell ref="B2:D2"/>
    <mergeCell ref="B5:B6"/>
    <mergeCell ref="C5:C6"/>
  </mergeCells>
  <printOptions/>
  <pageMargins left="0.7" right="0.1902777777777777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95" zoomScaleNormal="95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1" customWidth="1"/>
    <col min="2" max="2" width="69.75390625" style="1" customWidth="1"/>
    <col min="3" max="4" width="15.125" style="1" customWidth="1"/>
    <col min="5" max="5" width="30.875" style="1" customWidth="1"/>
    <col min="6" max="16384" width="23.25390625" style="1" customWidth="1"/>
  </cols>
  <sheetData>
    <row r="1" ht="20.25" customHeight="1">
      <c r="E1" s="222" t="s">
        <v>0</v>
      </c>
    </row>
    <row r="2" ht="20.25" customHeight="1">
      <c r="E2" s="222" t="s">
        <v>247</v>
      </c>
    </row>
    <row r="3" ht="20.25" customHeight="1">
      <c r="E3" s="222" t="s">
        <v>248</v>
      </c>
    </row>
    <row r="4" ht="20.25" customHeight="1">
      <c r="E4" s="222"/>
    </row>
    <row r="5" spans="1:5" ht="15.75">
      <c r="A5" s="345" t="s">
        <v>249</v>
      </c>
      <c r="B5" s="345"/>
      <c r="C5" s="345"/>
      <c r="D5" s="345"/>
      <c r="E5" s="345"/>
    </row>
    <row r="6" spans="1:5" ht="14.25" customHeight="1">
      <c r="A6" s="345" t="s">
        <v>250</v>
      </c>
      <c r="B6" s="345"/>
      <c r="C6" s="345"/>
      <c r="D6" s="345"/>
      <c r="E6" s="345"/>
    </row>
    <row r="7" spans="1:5" ht="14.25" customHeight="1">
      <c r="A7" s="194"/>
      <c r="B7" s="194"/>
      <c r="C7" s="194"/>
      <c r="D7" s="194"/>
      <c r="E7" s="194"/>
    </row>
    <row r="8" ht="3.75" customHeight="1"/>
    <row r="9" spans="1:5" s="136" customFormat="1" ht="12.75" customHeight="1">
      <c r="A9" s="400" t="s">
        <v>39</v>
      </c>
      <c r="B9" s="400" t="s">
        <v>142</v>
      </c>
      <c r="C9" s="401" t="s">
        <v>143</v>
      </c>
      <c r="D9" s="401"/>
      <c r="E9" s="400" t="s">
        <v>251</v>
      </c>
    </row>
    <row r="10" spans="1:5" s="136" customFormat="1" ht="30">
      <c r="A10" s="400"/>
      <c r="B10" s="400"/>
      <c r="C10" s="225" t="s">
        <v>252</v>
      </c>
      <c r="D10" s="225" t="s">
        <v>253</v>
      </c>
      <c r="E10" s="400"/>
    </row>
    <row r="11" spans="1:5" s="136" customFormat="1" ht="18.75">
      <c r="A11" s="224"/>
      <c r="B11" s="226" t="s">
        <v>254</v>
      </c>
      <c r="C11" s="227"/>
      <c r="D11" s="227"/>
      <c r="E11" s="227"/>
    </row>
    <row r="12" spans="1:5" s="136" customFormat="1" ht="12.75">
      <c r="A12" s="224"/>
      <c r="B12" s="153" t="s">
        <v>255</v>
      </c>
      <c r="C12" s="228">
        <v>23960</v>
      </c>
      <c r="D12" s="228">
        <v>10968</v>
      </c>
      <c r="E12" s="228"/>
    </row>
    <row r="13" spans="1:5" s="136" customFormat="1" ht="12.75">
      <c r="A13" s="224"/>
      <c r="B13" s="229" t="s">
        <v>256</v>
      </c>
      <c r="C13" s="228">
        <v>23002</v>
      </c>
      <c r="D13" s="228">
        <v>10551</v>
      </c>
      <c r="E13" s="228"/>
    </row>
    <row r="14" spans="1:5" s="144" customFormat="1" ht="18.75">
      <c r="A14" s="230" t="s">
        <v>150</v>
      </c>
      <c r="B14" s="229" t="s">
        <v>257</v>
      </c>
      <c r="C14" s="231"/>
      <c r="D14" s="231"/>
      <c r="E14" s="231"/>
    </row>
    <row r="15" spans="1:5" s="144" customFormat="1" ht="25.5" customHeight="1">
      <c r="A15" s="399" t="s">
        <v>151</v>
      </c>
      <c r="B15" s="229" t="s">
        <v>258</v>
      </c>
      <c r="C15" s="233" t="s">
        <v>259</v>
      </c>
      <c r="D15" s="231" t="s">
        <v>259</v>
      </c>
      <c r="E15" s="231" t="s">
        <v>49</v>
      </c>
    </row>
    <row r="16" spans="1:5" s="144" customFormat="1" ht="25.5">
      <c r="A16" s="399"/>
      <c r="B16" s="234" t="s">
        <v>260</v>
      </c>
      <c r="C16" s="235">
        <v>3</v>
      </c>
      <c r="D16" s="236">
        <v>3</v>
      </c>
      <c r="E16" s="236"/>
    </row>
    <row r="17" spans="1:5" s="144" customFormat="1" ht="12.75">
      <c r="A17" s="399"/>
      <c r="B17" s="234" t="s">
        <v>261</v>
      </c>
      <c r="C17" s="235">
        <v>125</v>
      </c>
      <c r="D17" s="236">
        <v>128</v>
      </c>
      <c r="E17" s="236"/>
    </row>
    <row r="18" spans="1:5" s="144" customFormat="1" ht="38.25">
      <c r="A18" s="232" t="s">
        <v>54</v>
      </c>
      <c r="B18" s="229" t="s">
        <v>262</v>
      </c>
      <c r="C18" s="233" t="s">
        <v>259</v>
      </c>
      <c r="D18" s="231" t="s">
        <v>259</v>
      </c>
      <c r="E18" s="236" t="s">
        <v>49</v>
      </c>
    </row>
    <row r="19" spans="1:5" s="144" customFormat="1" ht="25.5">
      <c r="A19" s="237" t="s">
        <v>152</v>
      </c>
      <c r="B19" s="234" t="s">
        <v>58</v>
      </c>
      <c r="C19" s="235">
        <v>5</v>
      </c>
      <c r="D19" s="236">
        <v>6</v>
      </c>
      <c r="E19" s="236"/>
    </row>
    <row r="20" spans="1:5" s="144" customFormat="1" ht="25.5">
      <c r="A20" s="237" t="s">
        <v>153</v>
      </c>
      <c r="B20" s="234" t="s">
        <v>263</v>
      </c>
      <c r="C20" s="235">
        <v>1</v>
      </c>
      <c r="D20" s="235">
        <v>1</v>
      </c>
      <c r="E20" s="236"/>
    </row>
    <row r="21" spans="1:5" s="144" customFormat="1" ht="25.5">
      <c r="A21" s="237" t="s">
        <v>154</v>
      </c>
      <c r="B21" s="238" t="s">
        <v>63</v>
      </c>
      <c r="C21" s="235">
        <v>3</v>
      </c>
      <c r="D21" s="236">
        <v>3</v>
      </c>
      <c r="E21" s="236"/>
    </row>
    <row r="22" spans="1:5" s="144" customFormat="1" ht="25.5">
      <c r="A22" s="237" t="s">
        <v>156</v>
      </c>
      <c r="B22" s="234" t="s">
        <v>264</v>
      </c>
      <c r="C22" s="235">
        <v>7</v>
      </c>
      <c r="D22" s="235">
        <v>8</v>
      </c>
      <c r="E22" s="236"/>
    </row>
    <row r="23" spans="1:5" s="144" customFormat="1" ht="25.5">
      <c r="A23" s="239" t="s">
        <v>66</v>
      </c>
      <c r="B23" s="240" t="s">
        <v>265</v>
      </c>
      <c r="C23" s="233" t="s">
        <v>259</v>
      </c>
      <c r="D23" s="231" t="s">
        <v>259</v>
      </c>
      <c r="E23" s="236" t="s">
        <v>49</v>
      </c>
    </row>
    <row r="24" spans="1:5" s="144" customFormat="1" ht="25.5">
      <c r="A24" s="241" t="s">
        <v>158</v>
      </c>
      <c r="B24" s="242" t="s">
        <v>70</v>
      </c>
      <c r="C24" s="235">
        <v>1</v>
      </c>
      <c r="D24" s="236">
        <v>1</v>
      </c>
      <c r="E24" s="236"/>
    </row>
    <row r="25" spans="1:5" s="144" customFormat="1" ht="38.25">
      <c r="A25" s="241" t="s">
        <v>159</v>
      </c>
      <c r="B25" s="242" t="s">
        <v>72</v>
      </c>
      <c r="C25" s="235">
        <v>0</v>
      </c>
      <c r="D25" s="236">
        <v>0</v>
      </c>
      <c r="E25" s="236"/>
    </row>
    <row r="26" spans="1:5" s="144" customFormat="1" ht="38.25">
      <c r="A26" s="243" t="s">
        <v>266</v>
      </c>
      <c r="B26" s="244" t="s">
        <v>74</v>
      </c>
      <c r="C26" s="235">
        <v>0</v>
      </c>
      <c r="D26" s="236">
        <v>0</v>
      </c>
      <c r="E26" s="236"/>
    </row>
    <row r="27" spans="1:5" s="144" customFormat="1" ht="38.25">
      <c r="A27" s="245" t="s">
        <v>160</v>
      </c>
      <c r="B27" s="146" t="s">
        <v>267</v>
      </c>
      <c r="C27" s="236">
        <v>1</v>
      </c>
      <c r="D27" s="236">
        <v>1</v>
      </c>
      <c r="E27" s="236"/>
    </row>
    <row r="28" spans="1:5" s="144" customFormat="1" ht="51">
      <c r="A28" s="246" t="s">
        <v>161</v>
      </c>
      <c r="B28" s="153" t="s">
        <v>78</v>
      </c>
      <c r="C28" s="236">
        <v>1</v>
      </c>
      <c r="D28" s="236">
        <v>1</v>
      </c>
      <c r="E28" s="236"/>
    </row>
    <row r="29" spans="1:5" s="144" customFormat="1" ht="38.25">
      <c r="A29" s="247" t="s">
        <v>162</v>
      </c>
      <c r="B29" s="229" t="s">
        <v>268</v>
      </c>
      <c r="C29" s="236">
        <v>0</v>
      </c>
      <c r="D29" s="236">
        <v>0</v>
      </c>
      <c r="E29" s="236"/>
    </row>
    <row r="30" spans="1:5" s="144" customFormat="1" ht="25.5">
      <c r="A30" s="247" t="s">
        <v>84</v>
      </c>
      <c r="B30" s="229" t="s">
        <v>269</v>
      </c>
      <c r="C30" s="233" t="s">
        <v>259</v>
      </c>
      <c r="D30" s="231" t="s">
        <v>259</v>
      </c>
      <c r="E30" s="236" t="s">
        <v>49</v>
      </c>
    </row>
    <row r="31" spans="1:5" s="144" customFormat="1" ht="25.5">
      <c r="A31" s="248" t="s">
        <v>163</v>
      </c>
      <c r="B31" s="234" t="s">
        <v>270</v>
      </c>
      <c r="C31" s="235">
        <v>17012</v>
      </c>
      <c r="D31" s="236">
        <v>8547</v>
      </c>
      <c r="E31" s="236"/>
    </row>
    <row r="32" spans="1:5" s="144" customFormat="1" ht="38.25">
      <c r="A32" s="245" t="s">
        <v>165</v>
      </c>
      <c r="B32" s="146" t="s">
        <v>271</v>
      </c>
      <c r="C32" s="235">
        <v>0</v>
      </c>
      <c r="D32" s="236">
        <v>0</v>
      </c>
      <c r="E32" s="236"/>
    </row>
    <row r="33" spans="1:5" s="144" customFormat="1" ht="20.25">
      <c r="A33" s="249" t="s">
        <v>166</v>
      </c>
      <c r="B33" s="146" t="s">
        <v>272</v>
      </c>
      <c r="C33" s="231"/>
      <c r="D33" s="231"/>
      <c r="E33" s="231"/>
    </row>
    <row r="34" spans="1:5" s="144" customFormat="1" ht="25.5">
      <c r="A34" s="247" t="s">
        <v>162</v>
      </c>
      <c r="B34" s="153" t="s">
        <v>273</v>
      </c>
      <c r="C34" s="236">
        <v>0</v>
      </c>
      <c r="D34" s="236">
        <v>2</v>
      </c>
      <c r="E34" s="236"/>
    </row>
    <row r="35" spans="1:5" s="144" customFormat="1" ht="38.25">
      <c r="A35" s="246" t="s">
        <v>165</v>
      </c>
      <c r="B35" s="153" t="s">
        <v>274</v>
      </c>
      <c r="C35" s="236">
        <v>0</v>
      </c>
      <c r="D35" s="236">
        <v>0</v>
      </c>
      <c r="E35" s="236"/>
    </row>
    <row r="36" spans="1:5" s="144" customFormat="1" ht="38.25">
      <c r="A36" s="247" t="s">
        <v>275</v>
      </c>
      <c r="B36" s="153" t="s">
        <v>276</v>
      </c>
      <c r="C36" s="236">
        <v>0</v>
      </c>
      <c r="D36" s="236">
        <v>0</v>
      </c>
      <c r="E36" s="236"/>
    </row>
    <row r="37" spans="1:5" s="144" customFormat="1" ht="18.75">
      <c r="A37" s="230" t="s">
        <v>176</v>
      </c>
      <c r="B37" s="153" t="s">
        <v>277</v>
      </c>
      <c r="C37" s="231"/>
      <c r="D37" s="231"/>
      <c r="E37" s="231"/>
    </row>
    <row r="38" spans="1:5" s="144" customFormat="1" ht="38.25">
      <c r="A38" s="246" t="s">
        <v>278</v>
      </c>
      <c r="B38" s="153" t="s">
        <v>279</v>
      </c>
      <c r="C38" s="236">
        <v>1</v>
      </c>
      <c r="D38" s="236">
        <v>1</v>
      </c>
      <c r="E38" s="236"/>
    </row>
    <row r="39" spans="1:5" s="144" customFormat="1" ht="25.5">
      <c r="A39" s="247" t="s">
        <v>158</v>
      </c>
      <c r="B39" s="153" t="s">
        <v>280</v>
      </c>
      <c r="C39" s="250">
        <v>8</v>
      </c>
      <c r="D39" s="250">
        <v>6</v>
      </c>
      <c r="E39" s="251" t="s">
        <v>281</v>
      </c>
    </row>
    <row r="40" spans="1:5" s="144" customFormat="1" ht="38.25">
      <c r="A40" s="247" t="s">
        <v>159</v>
      </c>
      <c r="B40" s="153" t="s">
        <v>282</v>
      </c>
      <c r="C40" s="250">
        <v>8</v>
      </c>
      <c r="D40" s="250">
        <v>6</v>
      </c>
      <c r="E40" s="251" t="s">
        <v>281</v>
      </c>
    </row>
    <row r="41" spans="1:5" s="144" customFormat="1" ht="51">
      <c r="A41" s="247" t="s">
        <v>266</v>
      </c>
      <c r="B41" s="153" t="s">
        <v>283</v>
      </c>
      <c r="C41" s="236">
        <v>0</v>
      </c>
      <c r="D41" s="236">
        <v>0</v>
      </c>
      <c r="E41" s="236"/>
    </row>
    <row r="42" spans="1:5" s="144" customFormat="1" ht="51">
      <c r="A42" s="246" t="s">
        <v>284</v>
      </c>
      <c r="B42" s="153" t="s">
        <v>285</v>
      </c>
      <c r="C42" s="236">
        <v>0</v>
      </c>
      <c r="D42" s="236">
        <v>0</v>
      </c>
      <c r="E42" s="236"/>
    </row>
    <row r="43" spans="1:5" s="144" customFormat="1" ht="25.5">
      <c r="A43" s="247" t="s">
        <v>286</v>
      </c>
      <c r="B43" s="229" t="s">
        <v>287</v>
      </c>
      <c r="C43" s="236">
        <v>7</v>
      </c>
      <c r="D43" s="236">
        <v>10</v>
      </c>
      <c r="E43" s="236"/>
    </row>
    <row r="44" spans="1:5" s="144" customFormat="1" ht="12.75">
      <c r="A44" s="232" t="s">
        <v>75</v>
      </c>
      <c r="B44" s="229" t="s">
        <v>288</v>
      </c>
      <c r="C44" s="233" t="s">
        <v>259</v>
      </c>
      <c r="D44" s="231" t="s">
        <v>259</v>
      </c>
      <c r="E44" s="236" t="s">
        <v>49</v>
      </c>
    </row>
    <row r="45" spans="1:5" s="144" customFormat="1" ht="25.5">
      <c r="A45" s="237" t="s">
        <v>173</v>
      </c>
      <c r="B45" s="234" t="s">
        <v>126</v>
      </c>
      <c r="C45" s="252">
        <v>0</v>
      </c>
      <c r="D45" s="252">
        <f>(20+10)/2</f>
        <v>15</v>
      </c>
      <c r="E45" s="236"/>
    </row>
    <row r="46" spans="1:5" s="144" customFormat="1" ht="38.25">
      <c r="A46" s="237" t="s">
        <v>289</v>
      </c>
      <c r="B46" s="234" t="s">
        <v>290</v>
      </c>
      <c r="C46" s="235">
        <v>0.71</v>
      </c>
      <c r="D46" s="236">
        <v>1.26</v>
      </c>
      <c r="E46" s="236"/>
    </row>
    <row r="47" spans="1:5" s="144" customFormat="1" ht="38.25">
      <c r="A47" s="237" t="s">
        <v>291</v>
      </c>
      <c r="B47" s="234" t="s">
        <v>292</v>
      </c>
      <c r="C47" s="235">
        <v>0</v>
      </c>
      <c r="D47" s="236">
        <v>0</v>
      </c>
      <c r="E47" s="236"/>
    </row>
    <row r="48" spans="1:5" s="144" customFormat="1" ht="38.25">
      <c r="A48" s="253" t="s">
        <v>293</v>
      </c>
      <c r="B48" s="146" t="s">
        <v>294</v>
      </c>
      <c r="C48" s="235">
        <v>0</v>
      </c>
      <c r="D48" s="236">
        <v>0</v>
      </c>
      <c r="E48" s="236"/>
    </row>
    <row r="50" spans="1:5" s="52" customFormat="1" ht="15.75">
      <c r="A50" s="177"/>
      <c r="B50" s="254" t="s">
        <v>295</v>
      </c>
      <c r="C50" s="255"/>
      <c r="D50" s="255"/>
      <c r="E50" s="255"/>
    </row>
    <row r="51" spans="1:5" s="144" customFormat="1" ht="16.5" customHeight="1">
      <c r="A51" s="256"/>
      <c r="B51" s="257"/>
      <c r="C51" s="258" t="s">
        <v>296</v>
      </c>
      <c r="D51" s="181"/>
      <c r="E51" s="258" t="s">
        <v>297</v>
      </c>
    </row>
    <row r="54" spans="1:2" ht="15">
      <c r="A54" s="1" t="s">
        <v>298</v>
      </c>
      <c r="B54" s="1" t="s">
        <v>299</v>
      </c>
    </row>
    <row r="55" ht="15">
      <c r="B55" s="1" t="s">
        <v>300</v>
      </c>
    </row>
    <row r="56" spans="2:6" ht="15">
      <c r="B56" s="53" t="s">
        <v>301</v>
      </c>
      <c r="C56" s="53"/>
      <c r="D56" s="53"/>
      <c r="E56" s="53"/>
      <c r="F56" s="53"/>
    </row>
    <row r="57" spans="2:6" ht="15">
      <c r="B57" s="53" t="s">
        <v>302</v>
      </c>
      <c r="C57" s="53"/>
      <c r="D57" s="53"/>
      <c r="E57" s="53"/>
      <c r="F57" s="53"/>
    </row>
    <row r="58" spans="2:6" ht="15">
      <c r="B58" s="53" t="s">
        <v>303</v>
      </c>
      <c r="C58" s="53"/>
      <c r="D58" s="53"/>
      <c r="E58" s="53"/>
      <c r="F58" s="53"/>
    </row>
    <row r="59" spans="2:6" ht="15">
      <c r="B59" s="53" t="s">
        <v>304</v>
      </c>
      <c r="C59" s="53"/>
      <c r="D59" s="53"/>
      <c r="E59" s="53"/>
      <c r="F59" s="53"/>
    </row>
    <row r="60" spans="2:6" ht="15">
      <c r="B60" s="53" t="s">
        <v>305</v>
      </c>
      <c r="C60" s="53"/>
      <c r="D60" s="53"/>
      <c r="E60" s="53"/>
      <c r="F60" s="53"/>
    </row>
    <row r="61" spans="2:6" ht="15">
      <c r="B61" s="53" t="s">
        <v>306</v>
      </c>
      <c r="C61" s="53"/>
      <c r="D61" s="53"/>
      <c r="E61" s="53"/>
      <c r="F61" s="53"/>
    </row>
    <row r="62" spans="2:6" ht="15">
      <c r="B62" s="53" t="s">
        <v>307</v>
      </c>
      <c r="C62" s="53"/>
      <c r="D62" s="53"/>
      <c r="E62" s="53"/>
      <c r="F62" s="53"/>
    </row>
  </sheetData>
  <sheetProtection selectLockedCells="1" selectUnlockedCells="1"/>
  <mergeCells count="7">
    <mergeCell ref="A15:A17"/>
    <mergeCell ref="A5:E5"/>
    <mergeCell ref="A6:E6"/>
    <mergeCell ref="A9:A10"/>
    <mergeCell ref="B9:B10"/>
    <mergeCell ref="C9:D9"/>
    <mergeCell ref="E9:E10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="95" zoomScaleNormal="95" zoomScalePageLayoutView="0" workbookViewId="0" topLeftCell="A7">
      <selection activeCell="B9" sqref="B9"/>
    </sheetView>
  </sheetViews>
  <sheetFormatPr defaultColWidth="23.25390625" defaultRowHeight="12.75"/>
  <cols>
    <col min="1" max="1" width="7.875" style="1" customWidth="1"/>
    <col min="2" max="2" width="63.625" style="1" customWidth="1"/>
    <col min="3" max="4" width="16.125" style="1" customWidth="1"/>
    <col min="5" max="5" width="24.875" style="1" customWidth="1"/>
    <col min="6" max="16384" width="23.25390625" style="1" customWidth="1"/>
  </cols>
  <sheetData>
    <row r="1" ht="20.25" customHeight="1">
      <c r="E1" s="222" t="s">
        <v>0</v>
      </c>
    </row>
    <row r="2" ht="20.25" customHeight="1">
      <c r="E2" s="222" t="s">
        <v>247</v>
      </c>
    </row>
    <row r="3" ht="20.25" customHeight="1">
      <c r="E3" s="222" t="s">
        <v>308</v>
      </c>
    </row>
    <row r="4" ht="20.25" customHeight="1">
      <c r="E4" s="222"/>
    </row>
    <row r="5" spans="1:5" ht="15.75">
      <c r="A5" s="345" t="s">
        <v>249</v>
      </c>
      <c r="B5" s="345"/>
      <c r="C5" s="345"/>
      <c r="D5" s="345"/>
      <c r="E5" s="345"/>
    </row>
    <row r="6" spans="1:5" ht="14.25" customHeight="1">
      <c r="A6" s="345" t="s">
        <v>250</v>
      </c>
      <c r="B6" s="345"/>
      <c r="C6" s="345"/>
      <c r="D6" s="345"/>
      <c r="E6" s="345"/>
    </row>
    <row r="7" spans="1:5" ht="14.25" customHeight="1">
      <c r="A7" s="194"/>
      <c r="B7" s="194"/>
      <c r="C7" s="194"/>
      <c r="D7" s="194"/>
      <c r="E7" s="194"/>
    </row>
    <row r="8" ht="3.75" customHeight="1"/>
    <row r="9" spans="1:5" s="136" customFormat="1" ht="12.75" customHeight="1">
      <c r="A9" s="400" t="s">
        <v>39</v>
      </c>
      <c r="B9" s="400" t="s">
        <v>142</v>
      </c>
      <c r="C9" s="401" t="s">
        <v>143</v>
      </c>
      <c r="D9" s="401"/>
      <c r="E9" s="400" t="s">
        <v>251</v>
      </c>
    </row>
    <row r="10" spans="1:5" s="136" customFormat="1" ht="30">
      <c r="A10" s="400"/>
      <c r="B10" s="400"/>
      <c r="C10" s="225" t="s">
        <v>252</v>
      </c>
      <c r="D10" s="225" t="s">
        <v>253</v>
      </c>
      <c r="E10" s="400"/>
    </row>
    <row r="11" spans="1:5" s="144" customFormat="1" ht="18.75">
      <c r="A11" s="224"/>
      <c r="B11" s="226" t="s">
        <v>309</v>
      </c>
      <c r="C11" s="259"/>
      <c r="D11" s="259"/>
      <c r="E11" s="259"/>
    </row>
    <row r="12" spans="1:5" s="144" customFormat="1" ht="20.25">
      <c r="A12" s="230" t="s">
        <v>166</v>
      </c>
      <c r="B12" s="153" t="s">
        <v>272</v>
      </c>
      <c r="C12" s="260"/>
      <c r="D12" s="260"/>
      <c r="E12" s="260"/>
    </row>
    <row r="13" spans="1:5" s="144" customFormat="1" ht="25.5">
      <c r="A13" s="246" t="s">
        <v>66</v>
      </c>
      <c r="B13" s="153" t="s">
        <v>310</v>
      </c>
      <c r="C13" s="233" t="s">
        <v>259</v>
      </c>
      <c r="D13" s="231" t="s">
        <v>259</v>
      </c>
      <c r="E13" s="236" t="s">
        <v>49</v>
      </c>
    </row>
    <row r="14" spans="1:5" s="144" customFormat="1" ht="38.25">
      <c r="A14" s="246" t="s">
        <v>158</v>
      </c>
      <c r="B14" s="153" t="s">
        <v>95</v>
      </c>
      <c r="C14" s="261">
        <v>30</v>
      </c>
      <c r="D14" s="261">
        <v>30</v>
      </c>
      <c r="E14" s="262"/>
    </row>
    <row r="15" spans="1:5" s="144" customFormat="1" ht="25.5">
      <c r="A15" s="246" t="s">
        <v>71</v>
      </c>
      <c r="B15" s="153" t="s">
        <v>311</v>
      </c>
      <c r="C15" s="233" t="s">
        <v>259</v>
      </c>
      <c r="D15" s="231" t="s">
        <v>259</v>
      </c>
      <c r="E15" s="236" t="s">
        <v>49</v>
      </c>
    </row>
    <row r="16" spans="1:5" s="144" customFormat="1" ht="27" customHeight="1">
      <c r="A16" s="246" t="s">
        <v>312</v>
      </c>
      <c r="B16" s="153" t="s">
        <v>313</v>
      </c>
      <c r="C16" s="261">
        <v>15</v>
      </c>
      <c r="D16" s="261">
        <v>15</v>
      </c>
      <c r="E16" s="262"/>
    </row>
    <row r="17" spans="1:5" s="144" customFormat="1" ht="12.75">
      <c r="A17" s="246" t="s">
        <v>314</v>
      </c>
      <c r="B17" s="153" t="s">
        <v>98</v>
      </c>
      <c r="C17" s="261">
        <v>15</v>
      </c>
      <c r="D17" s="261">
        <v>15</v>
      </c>
      <c r="E17" s="262"/>
    </row>
    <row r="18" spans="1:5" s="144" customFormat="1" ht="63.75" customHeight="1">
      <c r="A18" s="402" t="s">
        <v>266</v>
      </c>
      <c r="B18" s="153" t="s">
        <v>315</v>
      </c>
      <c r="C18" s="261">
        <v>0</v>
      </c>
      <c r="D18" s="261">
        <v>1</v>
      </c>
      <c r="E18" s="250" t="s">
        <v>316</v>
      </c>
    </row>
    <row r="19" spans="1:5" s="144" customFormat="1" ht="25.5">
      <c r="A19" s="402"/>
      <c r="B19" s="153" t="s">
        <v>317</v>
      </c>
      <c r="C19" s="261">
        <v>14</v>
      </c>
      <c r="D19" s="261">
        <v>13</v>
      </c>
      <c r="E19" s="262"/>
    </row>
    <row r="20" spans="1:5" s="144" customFormat="1" ht="18.75">
      <c r="A20" s="263" t="s">
        <v>318</v>
      </c>
      <c r="B20" s="153"/>
      <c r="C20" s="261"/>
      <c r="D20" s="261"/>
      <c r="E20" s="262"/>
    </row>
    <row r="21" spans="1:5" s="144" customFormat="1" ht="63.75">
      <c r="A21" s="246" t="s">
        <v>319</v>
      </c>
      <c r="B21" s="264" t="s">
        <v>320</v>
      </c>
      <c r="C21" s="265">
        <v>3009</v>
      </c>
      <c r="D21" s="265">
        <v>3090</v>
      </c>
      <c r="E21" s="262" t="s">
        <v>321</v>
      </c>
    </row>
    <row r="22" spans="1:5" s="52" customFormat="1" ht="18.75">
      <c r="A22" s="177"/>
      <c r="B22" s="266"/>
      <c r="C22" s="178"/>
      <c r="D22" s="178"/>
      <c r="E22" s="178"/>
    </row>
    <row r="23" spans="1:5" s="52" customFormat="1" ht="15.75">
      <c r="A23" s="177"/>
      <c r="B23" s="254" t="s">
        <v>295</v>
      </c>
      <c r="C23" s="255"/>
      <c r="D23" s="255"/>
      <c r="E23" s="255"/>
    </row>
    <row r="24" spans="1:5" s="144" customFormat="1" ht="16.5" customHeight="1">
      <c r="A24" s="256"/>
      <c r="B24" s="257"/>
      <c r="C24" s="258" t="s">
        <v>296</v>
      </c>
      <c r="D24" s="181"/>
      <c r="E24" s="258" t="s">
        <v>297</v>
      </c>
    </row>
  </sheetData>
  <sheetProtection selectLockedCells="1" selectUnlockedCells="1"/>
  <mergeCells count="7">
    <mergeCell ref="A18:A19"/>
    <mergeCell ref="A5:E5"/>
    <mergeCell ref="A6:E6"/>
    <mergeCell ref="A9:A10"/>
    <mergeCell ref="B9:B10"/>
    <mergeCell ref="C9:D9"/>
    <mergeCell ref="E9:E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7"/>
  <sheetViews>
    <sheetView zoomScale="95" zoomScaleNormal="95" zoomScalePageLayoutView="0" workbookViewId="0" topLeftCell="A1">
      <selection activeCell="C15" sqref="C15"/>
    </sheetView>
  </sheetViews>
  <sheetFormatPr defaultColWidth="23.25390625" defaultRowHeight="12.75"/>
  <cols>
    <col min="1" max="1" width="8.375" style="1" customWidth="1"/>
    <col min="2" max="2" width="42.25390625" style="1" customWidth="1"/>
    <col min="3" max="3" width="47.125" style="1" customWidth="1"/>
    <col min="4" max="4" width="30.00390625" style="1" customWidth="1"/>
    <col min="5" max="16384" width="23.25390625" style="1" customWidth="1"/>
  </cols>
  <sheetData>
    <row r="1" ht="20.25" customHeight="1">
      <c r="D1" s="222" t="s">
        <v>0</v>
      </c>
    </row>
    <row r="2" ht="14.25" customHeight="1">
      <c r="D2" s="222" t="s">
        <v>247</v>
      </c>
    </row>
    <row r="3" ht="13.5" customHeight="1">
      <c r="D3" s="222" t="s">
        <v>322</v>
      </c>
    </row>
    <row r="4" ht="20.25" customHeight="1">
      <c r="D4" s="222"/>
    </row>
    <row r="5" spans="1:4" ht="15.75">
      <c r="A5" s="345" t="s">
        <v>249</v>
      </c>
      <c r="B5" s="345"/>
      <c r="C5" s="345"/>
      <c r="D5" s="345"/>
    </row>
    <row r="6" spans="1:4" ht="14.25" customHeight="1">
      <c r="A6" s="345" t="s">
        <v>323</v>
      </c>
      <c r="B6" s="345"/>
      <c r="C6" s="345"/>
      <c r="D6" s="345"/>
    </row>
    <row r="7" spans="1:4" ht="14.25" customHeight="1">
      <c r="A7" s="194"/>
      <c r="B7" s="194"/>
      <c r="C7" s="194"/>
      <c r="D7" s="194"/>
    </row>
    <row r="8" spans="1:4" ht="36.75" customHeight="1">
      <c r="A8" s="194"/>
      <c r="B8" s="403" t="s">
        <v>324</v>
      </c>
      <c r="C8" s="403"/>
      <c r="D8" s="194"/>
    </row>
    <row r="9" spans="1:4" ht="14.25" customHeight="1">
      <c r="A9" s="194"/>
      <c r="B9" s="345"/>
      <c r="C9" s="345"/>
      <c r="D9" s="194"/>
    </row>
    <row r="10" spans="1:4" ht="14.25" customHeight="1">
      <c r="A10" s="194"/>
      <c r="B10" s="266" t="s">
        <v>325</v>
      </c>
      <c r="C10" s="194"/>
      <c r="D10" s="194"/>
    </row>
    <row r="11" ht="3.75" customHeight="1"/>
    <row r="12" spans="1:4" s="136" customFormat="1" ht="30">
      <c r="A12" s="223" t="s">
        <v>9</v>
      </c>
      <c r="B12" s="267" t="s">
        <v>326</v>
      </c>
      <c r="C12" s="267" t="s">
        <v>11</v>
      </c>
      <c r="D12" s="223" t="s">
        <v>251</v>
      </c>
    </row>
    <row r="13" spans="1:4" s="52" customFormat="1" ht="15" customHeight="1">
      <c r="A13" s="268">
        <v>1</v>
      </c>
      <c r="B13" s="268">
        <v>2</v>
      </c>
      <c r="C13" s="268">
        <v>3</v>
      </c>
      <c r="D13" s="268">
        <v>4</v>
      </c>
    </row>
    <row r="14" spans="1:4" ht="18.75">
      <c r="A14" s="268"/>
      <c r="B14" s="269" t="s">
        <v>327</v>
      </c>
      <c r="C14" s="270"/>
      <c r="D14" s="271"/>
    </row>
    <row r="15" spans="1:4" ht="15">
      <c r="A15" s="268">
        <v>1</v>
      </c>
      <c r="B15" s="272">
        <v>1</v>
      </c>
      <c r="C15" s="273">
        <v>12.11</v>
      </c>
      <c r="D15" s="271"/>
    </row>
    <row r="16" spans="1:4" ht="15">
      <c r="A16" s="268">
        <v>2</v>
      </c>
      <c r="B16" s="272">
        <v>2</v>
      </c>
      <c r="C16" s="273">
        <v>12.11</v>
      </c>
      <c r="D16" s="271"/>
    </row>
    <row r="17" spans="1:4" ht="15">
      <c r="A17" s="268">
        <v>3</v>
      </c>
      <c r="B17" s="272">
        <v>3</v>
      </c>
      <c r="C17" s="273">
        <v>13.11</v>
      </c>
      <c r="D17" s="271"/>
    </row>
    <row r="18" spans="1:4" ht="18.75">
      <c r="A18" s="268"/>
      <c r="B18" s="269"/>
      <c r="C18" s="274"/>
      <c r="D18" s="271"/>
    </row>
    <row r="19" spans="1:4" ht="18.75">
      <c r="A19" s="268"/>
      <c r="B19" s="269"/>
      <c r="C19" s="274"/>
      <c r="D19" s="271"/>
    </row>
    <row r="20" spans="1:4" ht="18.75">
      <c r="A20" s="268"/>
      <c r="B20" s="269"/>
      <c r="C20" s="270"/>
      <c r="D20" s="271"/>
    </row>
    <row r="21" spans="1:4" ht="18.75">
      <c r="A21" s="268"/>
      <c r="B21" s="269" t="s">
        <v>328</v>
      </c>
      <c r="C21" s="270"/>
      <c r="D21" s="271"/>
    </row>
    <row r="22" spans="1:4" ht="15">
      <c r="A22" s="268">
        <v>2</v>
      </c>
      <c r="B22" s="272">
        <v>1</v>
      </c>
      <c r="C22" s="273">
        <v>8.42</v>
      </c>
      <c r="D22" s="271"/>
    </row>
    <row r="23" spans="1:4" ht="15">
      <c r="A23" s="268">
        <v>3</v>
      </c>
      <c r="B23" s="272">
        <v>2</v>
      </c>
      <c r="C23" s="273">
        <v>8.42</v>
      </c>
      <c r="D23" s="271"/>
    </row>
    <row r="24" spans="1:4" ht="15">
      <c r="A24" s="268">
        <v>4</v>
      </c>
      <c r="B24" s="272">
        <v>3</v>
      </c>
      <c r="C24" s="273">
        <v>8.42</v>
      </c>
      <c r="D24" s="271"/>
    </row>
    <row r="25" spans="1:4" ht="15">
      <c r="A25" s="268">
        <v>5</v>
      </c>
      <c r="B25" s="272">
        <v>4</v>
      </c>
      <c r="C25" s="273">
        <v>8.42</v>
      </c>
      <c r="D25" s="271"/>
    </row>
    <row r="26" spans="1:4" ht="15">
      <c r="A26" s="268">
        <v>7</v>
      </c>
      <c r="B26" s="272">
        <v>5</v>
      </c>
      <c r="C26" s="273">
        <v>8.42</v>
      </c>
      <c r="D26" s="271"/>
    </row>
    <row r="27" spans="1:4" ht="15">
      <c r="A27" s="268">
        <v>8</v>
      </c>
      <c r="B27" s="272">
        <v>6</v>
      </c>
      <c r="C27" s="273">
        <v>8.42</v>
      </c>
      <c r="D27" s="271"/>
    </row>
    <row r="28" spans="1:4" ht="15">
      <c r="A28" s="268">
        <v>12</v>
      </c>
      <c r="B28" s="272">
        <v>7</v>
      </c>
      <c r="C28" s="273">
        <v>8.42</v>
      </c>
      <c r="D28" s="271"/>
    </row>
    <row r="29" spans="1:4" ht="15">
      <c r="A29" s="268">
        <v>16</v>
      </c>
      <c r="B29" s="272">
        <v>8</v>
      </c>
      <c r="C29" s="273">
        <v>8.42</v>
      </c>
      <c r="D29" s="271"/>
    </row>
    <row r="30" spans="1:4" ht="15">
      <c r="A30" s="268">
        <v>17</v>
      </c>
      <c r="B30" s="272">
        <v>9</v>
      </c>
      <c r="C30" s="273">
        <v>8.42</v>
      </c>
      <c r="D30" s="271"/>
    </row>
    <row r="31" spans="1:4" ht="15">
      <c r="A31" s="268">
        <v>18</v>
      </c>
      <c r="B31" s="272">
        <v>10</v>
      </c>
      <c r="C31" s="273">
        <v>8.42</v>
      </c>
      <c r="D31" s="271"/>
    </row>
    <row r="32" spans="1:4" ht="18.75">
      <c r="A32" s="268"/>
      <c r="B32" s="269"/>
      <c r="C32" s="274"/>
      <c r="D32" s="271"/>
    </row>
    <row r="33" spans="1:4" ht="53.25" customHeight="1">
      <c r="A33" s="404"/>
      <c r="B33" s="404"/>
      <c r="C33" s="404"/>
      <c r="D33" s="404"/>
    </row>
    <row r="36" spans="1:4" s="52" customFormat="1" ht="15.75">
      <c r="A36" s="177"/>
      <c r="B36" s="254" t="s">
        <v>295</v>
      </c>
      <c r="C36" s="255"/>
      <c r="D36" s="255"/>
    </row>
    <row r="37" spans="1:4" s="144" customFormat="1" ht="16.5" customHeight="1">
      <c r="A37" s="256"/>
      <c r="B37" s="257"/>
      <c r="C37" s="258" t="s">
        <v>296</v>
      </c>
      <c r="D37" s="258" t="s">
        <v>297</v>
      </c>
    </row>
  </sheetData>
  <sheetProtection selectLockedCells="1" selectUnlockedCells="1"/>
  <mergeCells count="5">
    <mergeCell ref="A5:D5"/>
    <mergeCell ref="A6:D6"/>
    <mergeCell ref="B8:C8"/>
    <mergeCell ref="B9:C9"/>
    <mergeCell ref="A33:D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="95" zoomScaleNormal="95" zoomScalePageLayoutView="0" workbookViewId="0" topLeftCell="A10">
      <selection activeCell="D19" sqref="D19"/>
    </sheetView>
  </sheetViews>
  <sheetFormatPr defaultColWidth="23.25390625" defaultRowHeight="12.75"/>
  <cols>
    <col min="1" max="1" width="7.875" style="1" customWidth="1"/>
    <col min="2" max="2" width="63.625" style="1" customWidth="1"/>
    <col min="3" max="4" width="15.625" style="1" customWidth="1"/>
    <col min="5" max="5" width="23.625" style="1" customWidth="1"/>
    <col min="6" max="16384" width="23.25390625" style="1" customWidth="1"/>
  </cols>
  <sheetData>
    <row r="1" ht="20.25" customHeight="1">
      <c r="E1" s="222" t="s">
        <v>0</v>
      </c>
    </row>
    <row r="2" ht="20.25" customHeight="1">
      <c r="E2" s="222" t="s">
        <v>247</v>
      </c>
    </row>
    <row r="3" ht="20.25" customHeight="1">
      <c r="E3" s="222" t="s">
        <v>329</v>
      </c>
    </row>
    <row r="4" ht="20.25" customHeight="1">
      <c r="E4" s="222"/>
    </row>
    <row r="5" spans="1:5" ht="15.75">
      <c r="A5" s="345" t="s">
        <v>249</v>
      </c>
      <c r="B5" s="345"/>
      <c r="C5" s="345"/>
      <c r="D5" s="345"/>
      <c r="E5" s="345"/>
    </row>
    <row r="6" spans="1:5" ht="14.25" customHeight="1">
      <c r="A6" s="345" t="s">
        <v>250</v>
      </c>
      <c r="B6" s="345"/>
      <c r="C6" s="345"/>
      <c r="D6" s="345"/>
      <c r="E6" s="345"/>
    </row>
    <row r="7" spans="1:5" ht="14.25" customHeight="1">
      <c r="A7" s="194"/>
      <c r="B7" s="194"/>
      <c r="C7" s="194"/>
      <c r="D7" s="194"/>
      <c r="E7" s="194"/>
    </row>
    <row r="8" ht="3.75" customHeight="1"/>
    <row r="9" spans="1:5" s="136" customFormat="1" ht="12.75" customHeight="1">
      <c r="A9" s="400" t="s">
        <v>39</v>
      </c>
      <c r="B9" s="400" t="s">
        <v>142</v>
      </c>
      <c r="C9" s="401" t="s">
        <v>143</v>
      </c>
      <c r="D9" s="401"/>
      <c r="E9" s="400" t="s">
        <v>251</v>
      </c>
    </row>
    <row r="10" spans="1:5" s="136" customFormat="1" ht="30">
      <c r="A10" s="400"/>
      <c r="B10" s="400"/>
      <c r="C10" s="225" t="s">
        <v>252</v>
      </c>
      <c r="D10" s="225" t="s">
        <v>253</v>
      </c>
      <c r="E10" s="400"/>
    </row>
    <row r="11" spans="1:5" s="144" customFormat="1" ht="18.75">
      <c r="A11" s="246"/>
      <c r="B11" s="226" t="s">
        <v>330</v>
      </c>
      <c r="C11" s="261"/>
      <c r="D11" s="261"/>
      <c r="E11" s="152"/>
    </row>
    <row r="12" spans="1:5" s="144" customFormat="1" ht="20.25">
      <c r="A12" s="230" t="s">
        <v>166</v>
      </c>
      <c r="B12" s="153" t="s">
        <v>272</v>
      </c>
      <c r="C12" s="260"/>
      <c r="D12" s="260"/>
      <c r="E12" s="226"/>
    </row>
    <row r="13" spans="1:5" s="144" customFormat="1" ht="63.75">
      <c r="A13" s="246" t="s">
        <v>173</v>
      </c>
      <c r="B13" s="153" t="s">
        <v>331</v>
      </c>
      <c r="C13" s="261">
        <v>0</v>
      </c>
      <c r="D13" s="261">
        <v>0</v>
      </c>
      <c r="E13" s="152"/>
    </row>
    <row r="14" spans="1:5" s="144" customFormat="1" ht="38.25">
      <c r="A14" s="247" t="s">
        <v>175</v>
      </c>
      <c r="B14" s="153" t="s">
        <v>332</v>
      </c>
      <c r="C14" s="261">
        <v>0</v>
      </c>
      <c r="D14" s="261">
        <v>0</v>
      </c>
      <c r="E14" s="152"/>
    </row>
    <row r="15" spans="1:5" s="144" customFormat="1" ht="18.75">
      <c r="A15" s="230" t="s">
        <v>176</v>
      </c>
      <c r="B15" s="153" t="s">
        <v>277</v>
      </c>
      <c r="C15" s="260"/>
      <c r="D15" s="260"/>
      <c r="E15" s="226"/>
    </row>
    <row r="16" spans="1:5" s="144" customFormat="1" ht="54.75" customHeight="1">
      <c r="A16" s="261" t="s">
        <v>284</v>
      </c>
      <c r="B16" s="153" t="s">
        <v>333</v>
      </c>
      <c r="C16" s="261">
        <v>0</v>
      </c>
      <c r="D16" s="261">
        <v>0</v>
      </c>
      <c r="E16" s="152"/>
    </row>
    <row r="17" spans="1:5" s="144" customFormat="1" ht="38.25">
      <c r="A17" s="239" t="s">
        <v>79</v>
      </c>
      <c r="B17" s="153" t="s">
        <v>334</v>
      </c>
      <c r="C17" s="233" t="s">
        <v>259</v>
      </c>
      <c r="D17" s="231" t="s">
        <v>259</v>
      </c>
      <c r="E17" s="275" t="s">
        <v>49</v>
      </c>
    </row>
    <row r="18" spans="1:5" s="144" customFormat="1" ht="38.25">
      <c r="A18" s="239" t="s">
        <v>82</v>
      </c>
      <c r="B18" s="153" t="s">
        <v>335</v>
      </c>
      <c r="C18" s="233">
        <v>0</v>
      </c>
      <c r="D18" s="231">
        <v>0</v>
      </c>
      <c r="E18" s="275"/>
    </row>
    <row r="19" spans="1:5" s="144" customFormat="1" ht="38.25" customHeight="1">
      <c r="A19" s="402" t="s">
        <v>336</v>
      </c>
      <c r="B19" s="153" t="s">
        <v>337</v>
      </c>
      <c r="C19" s="261">
        <v>0</v>
      </c>
      <c r="D19" s="261">
        <v>0</v>
      </c>
      <c r="E19" s="152"/>
    </row>
    <row r="20" spans="1:5" s="144" customFormat="1" ht="129.75" customHeight="1">
      <c r="A20" s="402"/>
      <c r="B20" s="153" t="s">
        <v>338</v>
      </c>
      <c r="C20" s="276">
        <v>0</v>
      </c>
      <c r="D20" s="276">
        <v>1</v>
      </c>
      <c r="E20" s="224" t="s">
        <v>339</v>
      </c>
    </row>
    <row r="21" spans="1:5" s="52" customFormat="1" ht="18.75">
      <c r="A21" s="177"/>
      <c r="B21" s="266"/>
      <c r="C21" s="178"/>
      <c r="D21" s="178"/>
      <c r="E21" s="178"/>
    </row>
    <row r="22" spans="1:5" s="52" customFormat="1" ht="15.75">
      <c r="A22" s="177"/>
      <c r="B22" s="254" t="s">
        <v>295</v>
      </c>
      <c r="C22" s="255"/>
      <c r="D22" s="255"/>
      <c r="E22" s="255"/>
    </row>
    <row r="23" spans="1:5" s="144" customFormat="1" ht="16.5" customHeight="1">
      <c r="A23" s="256"/>
      <c r="B23" s="257"/>
      <c r="C23" s="258" t="s">
        <v>296</v>
      </c>
      <c r="D23" s="181"/>
      <c r="E23" s="258" t="s">
        <v>297</v>
      </c>
    </row>
  </sheetData>
  <sheetProtection selectLockedCells="1" selectUnlockedCells="1"/>
  <mergeCells count="7">
    <mergeCell ref="A19:A20"/>
    <mergeCell ref="A5:E5"/>
    <mergeCell ref="A6:E6"/>
    <mergeCell ref="A9:A10"/>
    <mergeCell ref="B9:B10"/>
    <mergeCell ref="C9:D9"/>
    <mergeCell ref="E9:E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zoomScale="95" zoomScaleNormal="95" zoomScalePageLayoutView="0" workbookViewId="0" topLeftCell="A7">
      <selection activeCell="C15" sqref="C15"/>
    </sheetView>
  </sheetViews>
  <sheetFormatPr defaultColWidth="23.25390625" defaultRowHeight="12.75"/>
  <cols>
    <col min="1" max="1" width="6.375" style="1" customWidth="1"/>
    <col min="2" max="2" width="63.625" style="1" customWidth="1"/>
    <col min="3" max="4" width="17.875" style="1" customWidth="1"/>
    <col min="5" max="5" width="21.625" style="1" customWidth="1"/>
    <col min="6" max="16384" width="23.25390625" style="1" customWidth="1"/>
  </cols>
  <sheetData>
    <row r="1" ht="20.25" customHeight="1">
      <c r="E1" s="222" t="s">
        <v>0</v>
      </c>
    </row>
    <row r="2" ht="20.25" customHeight="1">
      <c r="E2" s="222" t="s">
        <v>247</v>
      </c>
    </row>
    <row r="3" ht="20.25" customHeight="1">
      <c r="E3" s="222" t="s">
        <v>322</v>
      </c>
    </row>
    <row r="4" ht="20.25" customHeight="1">
      <c r="E4" s="222"/>
    </row>
    <row r="5" spans="1:5" ht="15" customHeight="1">
      <c r="A5" s="345" t="s">
        <v>249</v>
      </c>
      <c r="B5" s="345"/>
      <c r="C5" s="345"/>
      <c r="D5" s="345"/>
      <c r="E5" s="345"/>
    </row>
    <row r="6" spans="1:5" ht="14.25" customHeight="1">
      <c r="A6" s="345" t="s">
        <v>250</v>
      </c>
      <c r="B6" s="345"/>
      <c r="C6" s="345"/>
      <c r="D6" s="345"/>
      <c r="E6" s="345"/>
    </row>
    <row r="7" spans="1:5" ht="14.25" customHeight="1">
      <c r="A7" s="194"/>
      <c r="B7" s="194"/>
      <c r="C7" s="194"/>
      <c r="D7" s="194"/>
      <c r="E7" s="194"/>
    </row>
    <row r="8" ht="3.75" customHeight="1"/>
    <row r="9" spans="1:5" s="136" customFormat="1" ht="12.75" customHeight="1">
      <c r="A9" s="400" t="s">
        <v>39</v>
      </c>
      <c r="B9" s="400" t="s">
        <v>142</v>
      </c>
      <c r="C9" s="401" t="s">
        <v>143</v>
      </c>
      <c r="D9" s="401"/>
      <c r="E9" s="400" t="s">
        <v>251</v>
      </c>
    </row>
    <row r="10" spans="1:5" s="136" customFormat="1" ht="30">
      <c r="A10" s="400"/>
      <c r="B10" s="400"/>
      <c r="C10" s="225" t="s">
        <v>252</v>
      </c>
      <c r="D10" s="225" t="s">
        <v>340</v>
      </c>
      <c r="E10" s="400"/>
    </row>
    <row r="11" spans="1:5" s="144" customFormat="1" ht="18.75">
      <c r="A11" s="246"/>
      <c r="B11" s="226" t="s">
        <v>341</v>
      </c>
      <c r="C11" s="246"/>
      <c r="D11" s="246"/>
      <c r="E11" s="152"/>
    </row>
    <row r="12" spans="1:5" s="144" customFormat="1" ht="20.25">
      <c r="A12" s="277" t="s">
        <v>166</v>
      </c>
      <c r="B12" s="229" t="s">
        <v>272</v>
      </c>
      <c r="C12" s="260"/>
      <c r="D12" s="260"/>
      <c r="E12" s="226"/>
    </row>
    <row r="13" spans="1:5" s="144" customFormat="1" ht="54" customHeight="1">
      <c r="A13" s="247" t="s">
        <v>47</v>
      </c>
      <c r="B13" s="278" t="s">
        <v>342</v>
      </c>
      <c r="C13" s="233" t="s">
        <v>259</v>
      </c>
      <c r="D13" s="231" t="s">
        <v>259</v>
      </c>
      <c r="E13" s="275" t="s">
        <v>49</v>
      </c>
    </row>
    <row r="14" spans="1:5" s="144" customFormat="1" ht="25.5">
      <c r="A14" s="248" t="s">
        <v>151</v>
      </c>
      <c r="B14" s="234" t="s">
        <v>343</v>
      </c>
      <c r="C14" s="279">
        <v>39</v>
      </c>
      <c r="D14" s="261">
        <v>28</v>
      </c>
      <c r="E14" s="152"/>
    </row>
    <row r="15" spans="1:5" s="144" customFormat="1" ht="38.25">
      <c r="A15" s="245" t="s">
        <v>344</v>
      </c>
      <c r="B15" s="146" t="s">
        <v>345</v>
      </c>
      <c r="C15" s="279">
        <v>345</v>
      </c>
      <c r="D15" s="261">
        <v>303</v>
      </c>
      <c r="E15" s="152"/>
    </row>
    <row r="16" spans="1:5" s="144" customFormat="1" ht="12.75">
      <c r="A16" s="245" t="s">
        <v>173</v>
      </c>
      <c r="B16" s="146" t="s">
        <v>346</v>
      </c>
      <c r="C16" s="261">
        <v>260</v>
      </c>
      <c r="D16" s="261">
        <v>122</v>
      </c>
      <c r="E16" s="152"/>
    </row>
    <row r="17" spans="1:5" s="144" customFormat="1" ht="18.75">
      <c r="A17" s="230" t="s">
        <v>176</v>
      </c>
      <c r="B17" s="153" t="s">
        <v>277</v>
      </c>
      <c r="C17" s="260"/>
      <c r="D17" s="260"/>
      <c r="E17" s="226"/>
    </row>
    <row r="18" spans="1:5" s="144" customFormat="1" ht="38.25">
      <c r="A18" s="246" t="s">
        <v>175</v>
      </c>
      <c r="B18" s="153" t="s">
        <v>132</v>
      </c>
      <c r="C18" s="261">
        <v>0</v>
      </c>
      <c r="D18" s="261">
        <v>0</v>
      </c>
      <c r="E18" s="152"/>
    </row>
    <row r="19" spans="1:5" s="144" customFormat="1" ht="18.75">
      <c r="A19" s="277" t="s">
        <v>347</v>
      </c>
      <c r="B19" s="229"/>
      <c r="C19" s="260"/>
      <c r="D19" s="260"/>
      <c r="E19" s="226"/>
    </row>
    <row r="20" spans="1:5" s="144" customFormat="1" ht="38.25">
      <c r="A20" s="246" t="s">
        <v>47</v>
      </c>
      <c r="B20" s="280" t="s">
        <v>348</v>
      </c>
      <c r="C20" s="279"/>
      <c r="D20" s="261"/>
      <c r="E20" s="275"/>
    </row>
    <row r="21" spans="1:5" s="144" customFormat="1" ht="51">
      <c r="A21" s="246" t="s">
        <v>66</v>
      </c>
      <c r="B21" s="153" t="s">
        <v>349</v>
      </c>
      <c r="C21" s="279"/>
      <c r="D21" s="261"/>
      <c r="E21" s="152"/>
    </row>
    <row r="22" spans="1:5" s="144" customFormat="1" ht="38.25">
      <c r="A22" s="246" t="s">
        <v>75</v>
      </c>
      <c r="B22" s="153" t="s">
        <v>350</v>
      </c>
      <c r="C22" s="279"/>
      <c r="D22" s="261"/>
      <c r="E22" s="152"/>
    </row>
    <row r="23" spans="1:5" s="144" customFormat="1" ht="12.75">
      <c r="A23" s="281"/>
      <c r="B23" s="257"/>
      <c r="C23" s="281"/>
      <c r="D23" s="281"/>
      <c r="E23" s="282"/>
    </row>
    <row r="24" spans="1:5" s="52" customFormat="1" ht="18.75">
      <c r="A24" s="177"/>
      <c r="B24" s="266"/>
      <c r="C24" s="178"/>
      <c r="D24" s="178"/>
      <c r="E24" s="178"/>
    </row>
    <row r="25" spans="1:5" s="52" customFormat="1" ht="15.75">
      <c r="A25" s="177"/>
      <c r="B25" s="254" t="s">
        <v>295</v>
      </c>
      <c r="C25" s="255"/>
      <c r="D25" s="255"/>
      <c r="E25" s="255"/>
    </row>
    <row r="26" spans="1:5" s="144" customFormat="1" ht="16.5" customHeight="1">
      <c r="A26" s="256"/>
      <c r="B26" s="257"/>
      <c r="C26" s="258" t="s">
        <v>296</v>
      </c>
      <c r="D26" s="181"/>
      <c r="E26" s="258" t="s">
        <v>297</v>
      </c>
    </row>
  </sheetData>
  <sheetProtection selectLockedCells="1" selectUnlockedCells="1"/>
  <mergeCells count="6">
    <mergeCell ref="A5:E5"/>
    <mergeCell ref="A6:E6"/>
    <mergeCell ref="A9:A10"/>
    <mergeCell ref="B9:B10"/>
    <mergeCell ref="C9:D9"/>
    <mergeCell ref="E9:E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6"/>
  <sheetViews>
    <sheetView zoomScale="95" zoomScaleNormal="95" zoomScalePageLayoutView="0" workbookViewId="0" topLeftCell="A1">
      <selection activeCell="A13" sqref="A13"/>
    </sheetView>
  </sheetViews>
  <sheetFormatPr defaultColWidth="23.25390625" defaultRowHeight="12.75"/>
  <cols>
    <col min="1" max="1" width="7.875" style="1" customWidth="1"/>
    <col min="2" max="2" width="63.625" style="1" customWidth="1"/>
    <col min="3" max="4" width="15.75390625" style="1" customWidth="1"/>
    <col min="5" max="5" width="24.25390625" style="1" customWidth="1"/>
    <col min="6" max="16384" width="23.25390625" style="1" customWidth="1"/>
  </cols>
  <sheetData>
    <row r="1" ht="20.25" customHeight="1">
      <c r="E1" s="222" t="s">
        <v>0</v>
      </c>
    </row>
    <row r="2" ht="20.25" customHeight="1">
      <c r="E2" s="222" t="s">
        <v>247</v>
      </c>
    </row>
    <row r="3" ht="20.25" customHeight="1">
      <c r="E3" s="222" t="s">
        <v>351</v>
      </c>
    </row>
    <row r="4" ht="20.25" customHeight="1">
      <c r="E4" s="222"/>
    </row>
    <row r="5" spans="1:5" ht="15.75">
      <c r="A5" s="345" t="s">
        <v>249</v>
      </c>
      <c r="B5" s="345"/>
      <c r="C5" s="345"/>
      <c r="D5" s="345"/>
      <c r="E5" s="345"/>
    </row>
    <row r="6" spans="1:5" ht="14.25" customHeight="1">
      <c r="A6" s="345" t="s">
        <v>250</v>
      </c>
      <c r="B6" s="345"/>
      <c r="C6" s="345"/>
      <c r="D6" s="345"/>
      <c r="E6" s="345"/>
    </row>
    <row r="7" spans="1:5" ht="14.25" customHeight="1">
      <c r="A7" s="194"/>
      <c r="B7" s="194"/>
      <c r="C7" s="194"/>
      <c r="D7" s="194"/>
      <c r="E7" s="194"/>
    </row>
    <row r="8" ht="3.75" customHeight="1"/>
    <row r="9" spans="1:5" s="136" customFormat="1" ht="12.75" customHeight="1">
      <c r="A9" s="400" t="s">
        <v>39</v>
      </c>
      <c r="B9" s="400" t="s">
        <v>142</v>
      </c>
      <c r="C9" s="401" t="s">
        <v>143</v>
      </c>
      <c r="D9" s="401"/>
      <c r="E9" s="400" t="s">
        <v>251</v>
      </c>
    </row>
    <row r="10" spans="1:5" s="136" customFormat="1" ht="30">
      <c r="A10" s="400"/>
      <c r="B10" s="400"/>
      <c r="C10" s="225" t="s">
        <v>252</v>
      </c>
      <c r="D10" s="225" t="s">
        <v>253</v>
      </c>
      <c r="E10" s="400"/>
    </row>
    <row r="11" spans="1:5" s="144" customFormat="1" ht="18.75">
      <c r="A11" s="246"/>
      <c r="B11" s="283" t="s">
        <v>352</v>
      </c>
      <c r="C11" s="246"/>
      <c r="D11" s="246"/>
      <c r="E11" s="152"/>
    </row>
    <row r="12" spans="1:5" s="144" customFormat="1" ht="20.25">
      <c r="A12" s="230" t="s">
        <v>166</v>
      </c>
      <c r="B12" s="153" t="s">
        <v>272</v>
      </c>
      <c r="C12" s="226"/>
      <c r="D12" s="226"/>
      <c r="E12" s="226"/>
    </row>
    <row r="13" spans="1:5" s="144" customFormat="1" ht="38.25">
      <c r="A13" s="246" t="s">
        <v>163</v>
      </c>
      <c r="B13" s="153" t="s">
        <v>353</v>
      </c>
      <c r="C13" s="261">
        <v>0</v>
      </c>
      <c r="D13" s="261">
        <v>0</v>
      </c>
      <c r="E13" s="152"/>
    </row>
    <row r="14" spans="1:5" s="52" customFormat="1" ht="18.75">
      <c r="A14" s="177"/>
      <c r="B14" s="266"/>
      <c r="C14" s="178"/>
      <c r="D14" s="178"/>
      <c r="E14" s="178"/>
    </row>
    <row r="15" spans="1:5" s="52" customFormat="1" ht="15.75">
      <c r="A15" s="177"/>
      <c r="B15" s="254" t="s">
        <v>295</v>
      </c>
      <c r="C15" s="255"/>
      <c r="D15" s="255"/>
      <c r="E15" s="255"/>
    </row>
    <row r="16" spans="1:5" s="144" customFormat="1" ht="16.5" customHeight="1">
      <c r="A16" s="256"/>
      <c r="B16" s="257"/>
      <c r="C16" s="258" t="s">
        <v>296</v>
      </c>
      <c r="D16" s="181"/>
      <c r="E16" s="258" t="s">
        <v>297</v>
      </c>
    </row>
  </sheetData>
  <sheetProtection selectLockedCells="1" selectUnlockedCells="1"/>
  <mergeCells count="6">
    <mergeCell ref="A5:E5"/>
    <mergeCell ref="A6:E6"/>
    <mergeCell ref="A9:A10"/>
    <mergeCell ref="B9:B10"/>
    <mergeCell ref="C9:D9"/>
    <mergeCell ref="E9:E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="95" zoomScaleNormal="95" zoomScaleSheetLayoutView="145" zoomScalePageLayoutView="0" workbookViewId="0" topLeftCell="A1">
      <selection activeCell="A16" sqref="A16"/>
    </sheetView>
  </sheetViews>
  <sheetFormatPr defaultColWidth="10.75390625" defaultRowHeight="12.75"/>
  <cols>
    <col min="1" max="1" width="104.375" style="1" customWidth="1"/>
    <col min="2" max="2" width="34.375" style="1" customWidth="1"/>
    <col min="3" max="16384" width="10.75390625" style="1" customWidth="1"/>
  </cols>
  <sheetData>
    <row r="1" s="3" customFormat="1" ht="15"/>
    <row r="2" spans="1:2" s="4" customFormat="1" ht="15.75">
      <c r="A2" s="351" t="s">
        <v>16</v>
      </c>
      <c r="B2" s="351"/>
    </row>
    <row r="3" spans="1:2" s="3" customFormat="1" ht="15">
      <c r="A3" s="352" t="s">
        <v>17</v>
      </c>
      <c r="B3" s="352"/>
    </row>
    <row r="4" spans="1:2" s="2" customFormat="1" ht="12">
      <c r="A4" s="353" t="s">
        <v>18</v>
      </c>
      <c r="B4" s="353"/>
    </row>
    <row r="5" s="3" customFormat="1" ht="13.5" customHeight="1"/>
    <row r="6" spans="1:2" s="3" customFormat="1" ht="15">
      <c r="A6" s="26" t="s">
        <v>483</v>
      </c>
      <c r="B6" s="27">
        <f>'8.3'!C15</f>
        <v>1892</v>
      </c>
    </row>
    <row r="7" spans="1:2" s="3" customFormat="1" ht="16.5">
      <c r="A7" s="28" t="s">
        <v>19</v>
      </c>
      <c r="B7" s="29">
        <f>SUM('1.1'!C15:C19)</f>
        <v>8.6</v>
      </c>
    </row>
    <row r="8" spans="1:2" s="3" customFormat="1" ht="16.5">
      <c r="A8" s="30" t="s">
        <v>20</v>
      </c>
      <c r="B8" s="31">
        <f>фп!B10</f>
        <v>0.004545454545454545</v>
      </c>
    </row>
    <row r="9" spans="1:2" s="3" customFormat="1" ht="15">
      <c r="A9" s="32"/>
      <c r="B9" s="33"/>
    </row>
    <row r="10" spans="1:8" s="25" customFormat="1" ht="49.5" customHeight="1">
      <c r="A10" s="21" t="s">
        <v>14</v>
      </c>
      <c r="B10" s="34" t="s">
        <v>15</v>
      </c>
      <c r="C10" s="354"/>
      <c r="D10" s="354"/>
      <c r="E10" s="23"/>
      <c r="F10" s="345"/>
      <c r="G10" s="345"/>
      <c r="H10" s="24"/>
    </row>
    <row r="11" ht="55.5" customHeight="1"/>
  </sheetData>
  <sheetProtection selectLockedCells="1" selectUnlockedCells="1"/>
  <mergeCells count="5">
    <mergeCell ref="A2:B2"/>
    <mergeCell ref="A3:B3"/>
    <mergeCell ref="A4:B4"/>
    <mergeCell ref="C10:D10"/>
    <mergeCell ref="F10:G10"/>
  </mergeCells>
  <printOptions/>
  <pageMargins left="1.575" right="0.5902777777777778" top="0.7868055555555555" bottom="0.39375" header="0.19652777777777777" footer="0.5118055555555555"/>
  <pageSetup horizontalDpi="300" verticalDpi="300" orientation="landscape" paperSize="9" scale="8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K44"/>
  <sheetViews>
    <sheetView zoomScale="60" zoomScaleNormal="60" zoomScalePageLayoutView="0" workbookViewId="0" topLeftCell="J4">
      <selection activeCell="U24" sqref="U24"/>
    </sheetView>
  </sheetViews>
  <sheetFormatPr defaultColWidth="9.00390625" defaultRowHeight="12.75"/>
  <cols>
    <col min="2" max="2" width="10.625" style="0" customWidth="1"/>
    <col min="3" max="3" width="15.00390625" style="0" customWidth="1"/>
    <col min="5" max="31" width="10.75390625" style="0" customWidth="1"/>
    <col min="32" max="32" width="12.625" style="0" customWidth="1"/>
    <col min="33" max="35" width="10.75390625" style="0" customWidth="1"/>
    <col min="36" max="37" width="0" style="0" hidden="1" customWidth="1"/>
  </cols>
  <sheetData>
    <row r="2" spans="1:35" s="284" customFormat="1" ht="15.75">
      <c r="A2" s="405" t="s">
        <v>354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</row>
    <row r="3" spans="1:35" s="284" customFormat="1" ht="15.75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</row>
    <row r="4" spans="1:35" s="284" customFormat="1" ht="15.7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</row>
    <row r="5" spans="1:35" s="286" customFormat="1" ht="21">
      <c r="A5" s="406" t="s">
        <v>17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</row>
    <row r="6" spans="1:35" s="286" customFormat="1" ht="21">
      <c r="A6" s="407" t="s">
        <v>355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</row>
    <row r="7" s="286" customFormat="1" ht="21"/>
    <row r="8" spans="1:35" ht="167.25" customHeight="1">
      <c r="A8" s="408" t="s">
        <v>39</v>
      </c>
      <c r="B8" s="408" t="s">
        <v>356</v>
      </c>
      <c r="C8" s="408" t="s">
        <v>357</v>
      </c>
      <c r="D8" s="408" t="s">
        <v>358</v>
      </c>
      <c r="E8" s="408" t="s">
        <v>359</v>
      </c>
      <c r="F8" s="408" t="s">
        <v>360</v>
      </c>
      <c r="G8" s="408" t="s">
        <v>361</v>
      </c>
      <c r="H8" s="408" t="s">
        <v>362</v>
      </c>
      <c r="I8" s="408" t="s">
        <v>363</v>
      </c>
      <c r="J8" s="408"/>
      <c r="K8" s="408"/>
      <c r="L8" s="408"/>
      <c r="M8" s="408"/>
      <c r="N8" s="408"/>
      <c r="O8" s="408"/>
      <c r="P8" s="408"/>
      <c r="Q8" s="408" t="s">
        <v>364</v>
      </c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9" t="s">
        <v>365</v>
      </c>
      <c r="AD8" s="409" t="s">
        <v>366</v>
      </c>
      <c r="AE8" s="409" t="s">
        <v>367</v>
      </c>
      <c r="AF8" s="409" t="s">
        <v>368</v>
      </c>
      <c r="AG8" s="409" t="s">
        <v>369</v>
      </c>
      <c r="AH8" s="409" t="s">
        <v>370</v>
      </c>
      <c r="AI8" s="409" t="s">
        <v>371</v>
      </c>
    </row>
    <row r="9" spans="1:35" ht="51" customHeight="1">
      <c r="A9" s="408"/>
      <c r="B9" s="408"/>
      <c r="C9" s="408"/>
      <c r="D9" s="408"/>
      <c r="E9" s="408"/>
      <c r="F9" s="408"/>
      <c r="G9" s="408"/>
      <c r="H9" s="408"/>
      <c r="I9" s="408" t="s">
        <v>372</v>
      </c>
      <c r="J9" s="408"/>
      <c r="K9" s="408"/>
      <c r="L9" s="408"/>
      <c r="M9" s="408"/>
      <c r="N9" s="409" t="s">
        <v>373</v>
      </c>
      <c r="O9" s="409" t="s">
        <v>374</v>
      </c>
      <c r="P9" s="409" t="s">
        <v>375</v>
      </c>
      <c r="Q9" s="408" t="s">
        <v>372</v>
      </c>
      <c r="R9" s="408"/>
      <c r="S9" s="408"/>
      <c r="T9" s="408"/>
      <c r="U9" s="408"/>
      <c r="V9" s="408"/>
      <c r="W9" s="408"/>
      <c r="X9" s="408"/>
      <c r="Y9" s="408"/>
      <c r="Z9" s="409" t="s">
        <v>373</v>
      </c>
      <c r="AA9" s="409" t="s">
        <v>374</v>
      </c>
      <c r="AB9" s="409" t="s">
        <v>376</v>
      </c>
      <c r="AC9" s="409"/>
      <c r="AD9" s="409"/>
      <c r="AE9" s="409"/>
      <c r="AF9" s="409"/>
      <c r="AG9" s="409"/>
      <c r="AH9" s="409"/>
      <c r="AI9" s="409"/>
    </row>
    <row r="10" spans="1:35" ht="96.75" customHeight="1">
      <c r="A10" s="408"/>
      <c r="B10" s="408"/>
      <c r="C10" s="408"/>
      <c r="D10" s="408"/>
      <c r="E10" s="408"/>
      <c r="F10" s="408"/>
      <c r="G10" s="408"/>
      <c r="H10" s="408"/>
      <c r="I10" s="409" t="s">
        <v>377</v>
      </c>
      <c r="J10" s="409"/>
      <c r="K10" s="409" t="s">
        <v>378</v>
      </c>
      <c r="L10" s="409"/>
      <c r="M10" s="409" t="s">
        <v>379</v>
      </c>
      <c r="N10" s="409"/>
      <c r="O10" s="409"/>
      <c r="P10" s="409"/>
      <c r="Q10" s="409" t="s">
        <v>377</v>
      </c>
      <c r="R10" s="409"/>
      <c r="S10" s="409" t="s">
        <v>378</v>
      </c>
      <c r="T10" s="409"/>
      <c r="U10" s="409" t="s">
        <v>379</v>
      </c>
      <c r="V10" s="409" t="s">
        <v>380</v>
      </c>
      <c r="W10" s="409" t="s">
        <v>381</v>
      </c>
      <c r="X10" s="409" t="s">
        <v>382</v>
      </c>
      <c r="Y10" s="409" t="s">
        <v>383</v>
      </c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</row>
    <row r="11" spans="1:35" ht="12.75">
      <c r="A11" s="408"/>
      <c r="B11" s="408"/>
      <c r="C11" s="408"/>
      <c r="D11" s="408"/>
      <c r="E11" s="408"/>
      <c r="F11" s="408"/>
      <c r="G11" s="408"/>
      <c r="H11" s="408"/>
      <c r="I11" s="287" t="s">
        <v>384</v>
      </c>
      <c r="J11" s="287" t="s">
        <v>385</v>
      </c>
      <c r="K11" s="287" t="s">
        <v>384</v>
      </c>
      <c r="L11" s="287" t="s">
        <v>385</v>
      </c>
      <c r="M11" s="409"/>
      <c r="N11" s="409"/>
      <c r="O11" s="409"/>
      <c r="P11" s="409"/>
      <c r="Q11" s="287" t="s">
        <v>384</v>
      </c>
      <c r="R11" s="287" t="s">
        <v>385</v>
      </c>
      <c r="S11" s="287" t="s">
        <v>384</v>
      </c>
      <c r="T11" s="287" t="s">
        <v>385</v>
      </c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</row>
    <row r="12" spans="1:36" ht="12.75">
      <c r="A12" s="288" t="s">
        <v>386</v>
      </c>
      <c r="B12" s="287" t="s">
        <v>387</v>
      </c>
      <c r="C12" s="287" t="s">
        <v>388</v>
      </c>
      <c r="D12" s="287" t="s">
        <v>389</v>
      </c>
      <c r="E12" s="287" t="s">
        <v>390</v>
      </c>
      <c r="F12" s="287" t="s">
        <v>391</v>
      </c>
      <c r="G12" s="287" t="s">
        <v>392</v>
      </c>
      <c r="H12" s="287" t="s">
        <v>393</v>
      </c>
      <c r="I12" s="287" t="s">
        <v>394</v>
      </c>
      <c r="J12" s="287" t="s">
        <v>395</v>
      </c>
      <c r="K12" s="287" t="s">
        <v>396</v>
      </c>
      <c r="L12" s="287" t="s">
        <v>397</v>
      </c>
      <c r="M12" s="287" t="s">
        <v>398</v>
      </c>
      <c r="N12" s="287" t="s">
        <v>399</v>
      </c>
      <c r="O12" s="287" t="s">
        <v>400</v>
      </c>
      <c r="P12" s="287" t="s">
        <v>188</v>
      </c>
      <c r="Q12" s="287" t="s">
        <v>401</v>
      </c>
      <c r="R12" s="287" t="s">
        <v>402</v>
      </c>
      <c r="S12" s="287" t="s">
        <v>403</v>
      </c>
      <c r="T12" s="287" t="s">
        <v>404</v>
      </c>
      <c r="U12" s="287" t="s">
        <v>405</v>
      </c>
      <c r="V12" s="287" t="s">
        <v>406</v>
      </c>
      <c r="W12" s="287" t="s">
        <v>407</v>
      </c>
      <c r="X12" s="287" t="s">
        <v>408</v>
      </c>
      <c r="Y12" s="287" t="s">
        <v>409</v>
      </c>
      <c r="Z12" s="287" t="s">
        <v>410</v>
      </c>
      <c r="AA12" s="287" t="s">
        <v>411</v>
      </c>
      <c r="AB12" s="287" t="s">
        <v>412</v>
      </c>
      <c r="AC12" s="287" t="s">
        <v>413</v>
      </c>
      <c r="AD12" s="287" t="s">
        <v>414</v>
      </c>
      <c r="AE12" s="287" t="s">
        <v>415</v>
      </c>
      <c r="AF12" s="287" t="s">
        <v>416</v>
      </c>
      <c r="AG12" s="287" t="s">
        <v>417</v>
      </c>
      <c r="AH12" s="287" t="s">
        <v>418</v>
      </c>
      <c r="AI12" s="287" t="s">
        <v>419</v>
      </c>
      <c r="AJ12" s="289" t="s">
        <v>420</v>
      </c>
    </row>
    <row r="13" spans="1:37" ht="64.5" customHeight="1">
      <c r="A13" s="290">
        <v>1</v>
      </c>
      <c r="B13" s="291" t="s">
        <v>421</v>
      </c>
      <c r="C13" s="292" t="s">
        <v>422</v>
      </c>
      <c r="D13" s="287" t="s">
        <v>423</v>
      </c>
      <c r="E13" s="290" t="s">
        <v>424</v>
      </c>
      <c r="F13" s="290">
        <v>0</v>
      </c>
      <c r="G13" s="290">
        <v>0</v>
      </c>
      <c r="H13" s="290">
        <v>0</v>
      </c>
      <c r="I13" s="290">
        <v>0</v>
      </c>
      <c r="J13" s="290">
        <v>0</v>
      </c>
      <c r="K13" s="290">
        <v>2</v>
      </c>
      <c r="L13" s="290">
        <v>0</v>
      </c>
      <c r="M13" s="290">
        <v>20</v>
      </c>
      <c r="N13" s="290">
        <v>0</v>
      </c>
      <c r="O13" s="290">
        <v>0</v>
      </c>
      <c r="P13" s="290">
        <v>22</v>
      </c>
      <c r="Q13" s="290">
        <v>0</v>
      </c>
      <c r="R13" s="290">
        <v>0</v>
      </c>
      <c r="S13" s="290">
        <v>1</v>
      </c>
      <c r="T13" s="290">
        <v>0</v>
      </c>
      <c r="U13" s="290">
        <v>14</v>
      </c>
      <c r="V13" s="290">
        <v>14</v>
      </c>
      <c r="W13" s="287">
        <v>1</v>
      </c>
      <c r="X13" s="290">
        <v>0</v>
      </c>
      <c r="Y13" s="287">
        <v>15</v>
      </c>
      <c r="Z13" s="290">
        <v>0</v>
      </c>
      <c r="AA13" s="290">
        <v>0</v>
      </c>
      <c r="AB13" s="287">
        <v>15</v>
      </c>
      <c r="AC13" s="293" t="s">
        <v>425</v>
      </c>
      <c r="AD13" s="293" t="s">
        <v>426</v>
      </c>
      <c r="AE13" s="293" t="s">
        <v>426</v>
      </c>
      <c r="AF13" s="294">
        <v>1</v>
      </c>
      <c r="AG13" s="295"/>
      <c r="AH13" s="287" t="s">
        <v>427</v>
      </c>
      <c r="AI13" s="287" t="s">
        <v>428</v>
      </c>
      <c r="AJ13" s="296">
        <f>'[2] 8.1'!$AB$13:$AB$25*'[2] 8.1'!$AF$13:$AF$25</f>
        <v>1.75</v>
      </c>
      <c r="AK13" s="296">
        <f>'8.1'!$AB$13:$AB$21*'8.1'!$AF$13:$AF$21</f>
        <v>15</v>
      </c>
    </row>
    <row r="14" spans="1:37" ht="64.5" customHeight="1">
      <c r="A14" s="287">
        <v>2</v>
      </c>
      <c r="B14" s="291" t="s">
        <v>421</v>
      </c>
      <c r="C14" s="297" t="s">
        <v>429</v>
      </c>
      <c r="D14" s="287" t="s">
        <v>430</v>
      </c>
      <c r="E14" s="287" t="s">
        <v>424</v>
      </c>
      <c r="F14" s="287">
        <v>0</v>
      </c>
      <c r="G14" s="287">
        <v>0</v>
      </c>
      <c r="H14" s="287">
        <v>0</v>
      </c>
      <c r="I14" s="287">
        <v>0</v>
      </c>
      <c r="J14" s="287">
        <v>0</v>
      </c>
      <c r="K14" s="287">
        <v>131</v>
      </c>
      <c r="L14" s="287">
        <v>0</v>
      </c>
      <c r="M14" s="287">
        <v>14</v>
      </c>
      <c r="N14" s="287">
        <v>0</v>
      </c>
      <c r="O14" s="287">
        <v>0</v>
      </c>
      <c r="P14" s="287">
        <v>145</v>
      </c>
      <c r="Q14" s="287">
        <v>0</v>
      </c>
      <c r="R14" s="287">
        <v>0</v>
      </c>
      <c r="S14" s="287">
        <v>107</v>
      </c>
      <c r="T14" s="287">
        <v>0</v>
      </c>
      <c r="U14" s="287">
        <v>14</v>
      </c>
      <c r="V14" s="287">
        <v>120</v>
      </c>
      <c r="W14" s="287">
        <v>1</v>
      </c>
      <c r="X14" s="287">
        <v>0</v>
      </c>
      <c r="Y14" s="287">
        <v>121</v>
      </c>
      <c r="Z14" s="287">
        <v>0</v>
      </c>
      <c r="AA14" s="287">
        <v>0</v>
      </c>
      <c r="AB14" s="287">
        <v>121</v>
      </c>
      <c r="AC14" s="298" t="s">
        <v>431</v>
      </c>
      <c r="AD14" s="298" t="s">
        <v>432</v>
      </c>
      <c r="AE14" s="298" t="s">
        <v>433</v>
      </c>
      <c r="AF14" s="294">
        <v>0.6000000000000001</v>
      </c>
      <c r="AG14" s="299"/>
      <c r="AH14" s="287" t="s">
        <v>427</v>
      </c>
      <c r="AI14" s="287" t="s">
        <v>434</v>
      </c>
      <c r="AJ14" s="296">
        <f>'[2] 8.1'!$AB$13:$AB$25*'[2] 8.1'!$AF$13:$AF$25</f>
        <v>82</v>
      </c>
      <c r="AK14" s="296">
        <f>'8.1'!$AB$13:$AB$21*'8.1'!$AF$13:$AF$21</f>
        <v>72.60000000000001</v>
      </c>
    </row>
    <row r="15" spans="1:37" ht="64.5" customHeight="1">
      <c r="A15" s="287">
        <v>3</v>
      </c>
      <c r="B15" s="291" t="s">
        <v>421</v>
      </c>
      <c r="C15" s="297" t="s">
        <v>435</v>
      </c>
      <c r="D15" s="287" t="s">
        <v>436</v>
      </c>
      <c r="E15" s="287">
        <v>10</v>
      </c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2</v>
      </c>
      <c r="L15" s="287">
        <v>0</v>
      </c>
      <c r="M15" s="287">
        <v>0</v>
      </c>
      <c r="N15" s="287">
        <v>0</v>
      </c>
      <c r="O15" s="287">
        <v>0</v>
      </c>
      <c r="P15" s="287">
        <v>2</v>
      </c>
      <c r="Q15" s="287">
        <v>0</v>
      </c>
      <c r="R15" s="287">
        <v>0</v>
      </c>
      <c r="S15" s="287">
        <v>1</v>
      </c>
      <c r="T15" s="287">
        <v>0</v>
      </c>
      <c r="U15" s="287">
        <v>0</v>
      </c>
      <c r="V15" s="287">
        <v>0</v>
      </c>
      <c r="W15" s="287">
        <v>1</v>
      </c>
      <c r="X15" s="287">
        <v>0</v>
      </c>
      <c r="Y15" s="287">
        <v>1</v>
      </c>
      <c r="Z15" s="287">
        <v>0</v>
      </c>
      <c r="AA15" s="287">
        <v>0</v>
      </c>
      <c r="AB15" s="287">
        <v>1</v>
      </c>
      <c r="AC15" s="298" t="s">
        <v>437</v>
      </c>
      <c r="AD15" s="298" t="s">
        <v>438</v>
      </c>
      <c r="AE15" s="298" t="s">
        <v>438</v>
      </c>
      <c r="AF15" s="294">
        <v>3</v>
      </c>
      <c r="AG15" s="299"/>
      <c r="AH15" s="287" t="s">
        <v>427</v>
      </c>
      <c r="AI15" s="287" t="s">
        <v>439</v>
      </c>
      <c r="AJ15" s="296">
        <f>'[2] 8.1'!$AB$13:$AB$25*'[2] 8.1'!$AF$13:$AF$25</f>
        <v>308</v>
      </c>
      <c r="AK15" s="296">
        <f>'8.1'!$AB$13:$AB$21*'8.1'!$AF$13:$AF$21</f>
        <v>3</v>
      </c>
    </row>
    <row r="16" spans="1:37" ht="64.5" customHeight="1">
      <c r="A16" s="287">
        <v>4</v>
      </c>
      <c r="B16" s="291" t="s">
        <v>421</v>
      </c>
      <c r="C16" s="297" t="s">
        <v>440</v>
      </c>
      <c r="D16" s="287" t="s">
        <v>436</v>
      </c>
      <c r="E16" s="287" t="s">
        <v>424</v>
      </c>
      <c r="F16" s="287">
        <v>0</v>
      </c>
      <c r="G16" s="287">
        <v>0</v>
      </c>
      <c r="H16" s="287">
        <v>0</v>
      </c>
      <c r="I16" s="287">
        <v>0</v>
      </c>
      <c r="J16" s="287">
        <v>0</v>
      </c>
      <c r="K16" s="287">
        <v>6</v>
      </c>
      <c r="L16" s="287">
        <v>0</v>
      </c>
      <c r="M16" s="287">
        <v>1</v>
      </c>
      <c r="N16" s="287">
        <v>0</v>
      </c>
      <c r="O16" s="287">
        <v>0</v>
      </c>
      <c r="P16" s="287">
        <v>7</v>
      </c>
      <c r="Q16" s="287">
        <v>0</v>
      </c>
      <c r="R16" s="287">
        <v>0</v>
      </c>
      <c r="S16" s="287">
        <v>3</v>
      </c>
      <c r="T16" s="287">
        <v>0</v>
      </c>
      <c r="U16" s="287">
        <v>1</v>
      </c>
      <c r="V16" s="287">
        <v>4</v>
      </c>
      <c r="W16" s="287">
        <v>0</v>
      </c>
      <c r="X16" s="287">
        <v>0</v>
      </c>
      <c r="Y16" s="287">
        <v>4</v>
      </c>
      <c r="Z16" s="287">
        <v>0</v>
      </c>
      <c r="AA16" s="287">
        <v>0</v>
      </c>
      <c r="AB16" s="287">
        <v>4</v>
      </c>
      <c r="AC16" s="298" t="s">
        <v>441</v>
      </c>
      <c r="AD16" s="298" t="s">
        <v>442</v>
      </c>
      <c r="AE16" s="298" t="s">
        <v>442</v>
      </c>
      <c r="AF16" s="294">
        <v>3</v>
      </c>
      <c r="AG16" s="299"/>
      <c r="AH16" s="287" t="s">
        <v>427</v>
      </c>
      <c r="AI16" s="287" t="s">
        <v>443</v>
      </c>
      <c r="AJ16" s="296">
        <f>'[2] 8.1'!$AB$13:$AB$25*'[2] 8.1'!$AF$13:$AF$25</f>
        <v>0.99</v>
      </c>
      <c r="AK16" s="296">
        <f>'8.1'!$AB$13:$AB$21*'8.1'!$AF$13:$AF$21</f>
        <v>12</v>
      </c>
    </row>
    <row r="17" spans="1:37" ht="64.5" customHeight="1">
      <c r="A17" s="287">
        <v>5</v>
      </c>
      <c r="B17" s="291" t="s">
        <v>421</v>
      </c>
      <c r="C17" s="297" t="s">
        <v>444</v>
      </c>
      <c r="D17" s="287" t="s">
        <v>436</v>
      </c>
      <c r="E17" s="287" t="s">
        <v>424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  <c r="K17" s="287">
        <v>12</v>
      </c>
      <c r="L17" s="287">
        <v>2</v>
      </c>
      <c r="M17" s="287">
        <v>1</v>
      </c>
      <c r="N17" s="287">
        <v>0</v>
      </c>
      <c r="O17" s="287">
        <v>0</v>
      </c>
      <c r="P17" s="287">
        <v>15</v>
      </c>
      <c r="Q17" s="287">
        <v>0</v>
      </c>
      <c r="R17" s="287">
        <v>0</v>
      </c>
      <c r="S17" s="287">
        <v>5</v>
      </c>
      <c r="T17" s="287">
        <v>2</v>
      </c>
      <c r="U17" s="287">
        <v>1</v>
      </c>
      <c r="V17" s="287">
        <v>14</v>
      </c>
      <c r="W17" s="287">
        <v>1</v>
      </c>
      <c r="X17" s="287">
        <v>0</v>
      </c>
      <c r="Y17" s="287">
        <v>8</v>
      </c>
      <c r="Z17" s="287">
        <v>0</v>
      </c>
      <c r="AA17" s="287">
        <v>0</v>
      </c>
      <c r="AB17" s="287">
        <v>8</v>
      </c>
      <c r="AC17" s="298" t="s">
        <v>445</v>
      </c>
      <c r="AD17" s="298" t="s">
        <v>446</v>
      </c>
      <c r="AE17" s="298" t="s">
        <v>446</v>
      </c>
      <c r="AF17" s="294">
        <v>1</v>
      </c>
      <c r="AG17" s="299"/>
      <c r="AH17" s="287" t="s">
        <v>427</v>
      </c>
      <c r="AI17" s="287" t="s">
        <v>447</v>
      </c>
      <c r="AJ17" s="296">
        <f>'[2] 8.1'!$AB$13:$AB$25*'[2] 8.1'!$AF$13:$AF$25</f>
        <v>2.7</v>
      </c>
      <c r="AK17" s="296">
        <f>'8.1'!$AB$13:$AB$21*'8.1'!$AF$13:$AF$21</f>
        <v>8</v>
      </c>
    </row>
    <row r="18" ht="12.75">
      <c r="AJ18" s="296"/>
    </row>
    <row r="19" ht="12.75">
      <c r="AJ19" s="296"/>
    </row>
    <row r="20" ht="12.75">
      <c r="AJ20" s="296">
        <f>'[2] 8.1'!$AB$13:$AB$25*'[2] 8.1'!$AF$13:$AF$25</f>
        <v>0</v>
      </c>
    </row>
    <row r="21" ht="12.75">
      <c r="AJ21" s="296">
        <f>'[2] 8.1'!$AB$13:$AB$25*'[2] 8.1'!$AF$13:$AF$25</f>
        <v>0</v>
      </c>
    </row>
    <row r="24" spans="6:17" s="300" customFormat="1" ht="21">
      <c r="F24" s="300" t="s">
        <v>448</v>
      </c>
      <c r="Q24" s="300" t="s">
        <v>15</v>
      </c>
    </row>
    <row r="44" ht="12.75">
      <c r="U44" t="s">
        <v>59</v>
      </c>
    </row>
  </sheetData>
  <sheetProtection selectLockedCells="1" selectUnlockedCells="1"/>
  <mergeCells count="38">
    <mergeCell ref="X10:X11"/>
    <mergeCell ref="Y10:Y11"/>
    <mergeCell ref="M10:M11"/>
    <mergeCell ref="Q10:R10"/>
    <mergeCell ref="S10:T10"/>
    <mergeCell ref="U10:U11"/>
    <mergeCell ref="V10:V11"/>
    <mergeCell ref="W10:W11"/>
    <mergeCell ref="AF8:AF11"/>
    <mergeCell ref="AG8:AG11"/>
    <mergeCell ref="AH8:AH11"/>
    <mergeCell ref="AI8:AI11"/>
    <mergeCell ref="I9:M9"/>
    <mergeCell ref="N9:N11"/>
    <mergeCell ref="O9:O11"/>
    <mergeCell ref="P9:P11"/>
    <mergeCell ref="Q9:Y9"/>
    <mergeCell ref="Z9:Z11"/>
    <mergeCell ref="H8:H11"/>
    <mergeCell ref="I8:P8"/>
    <mergeCell ref="Q8:AB8"/>
    <mergeCell ref="AC8:AC11"/>
    <mergeCell ref="AD8:AD11"/>
    <mergeCell ref="AE8:AE11"/>
    <mergeCell ref="AA9:AA11"/>
    <mergeCell ref="AB9:AB11"/>
    <mergeCell ref="I10:J10"/>
    <mergeCell ref="K10:L10"/>
    <mergeCell ref="A2:AI3"/>
    <mergeCell ref="A5:AI5"/>
    <mergeCell ref="A6:AI6"/>
    <mergeCell ref="A8:A11"/>
    <mergeCell ref="B8:B11"/>
    <mergeCell ref="C8:C11"/>
    <mergeCell ref="D8:D11"/>
    <mergeCell ref="E8:E11"/>
    <mergeCell ref="F8:F11"/>
    <mergeCell ref="G8:G11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8" scale="3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zoomScale="95" zoomScaleNormal="95" zoomScalePageLayoutView="0" workbookViewId="0" topLeftCell="A1">
      <selection activeCell="A2" sqref="A2:D22"/>
    </sheetView>
  </sheetViews>
  <sheetFormatPr defaultColWidth="9.00390625" defaultRowHeight="12.75"/>
  <cols>
    <col min="1" max="1" width="13.625" style="0" customWidth="1"/>
    <col min="2" max="2" width="59.25390625" style="0" customWidth="1"/>
    <col min="3" max="3" width="24.625" style="0" customWidth="1"/>
    <col min="4" max="4" width="0" style="0" hidden="1" customWidth="1"/>
  </cols>
  <sheetData>
    <row r="2" spans="1:4" ht="28.5" customHeight="1">
      <c r="A2" s="410" t="s">
        <v>449</v>
      </c>
      <c r="B2" s="410"/>
      <c r="C2" s="410"/>
      <c r="D2" s="410"/>
    </row>
    <row r="3" spans="1:4" ht="12.75">
      <c r="A3" s="301"/>
      <c r="B3" s="301"/>
      <c r="C3" s="301"/>
      <c r="D3" s="302"/>
    </row>
    <row r="4" spans="1:4" ht="12.75">
      <c r="A4" s="301"/>
      <c r="B4" s="301"/>
      <c r="C4" s="301"/>
      <c r="D4" s="303"/>
    </row>
    <row r="5" spans="1:4" ht="12.75">
      <c r="A5" s="301"/>
      <c r="B5" s="301"/>
      <c r="C5" s="301"/>
      <c r="D5" s="303"/>
    </row>
    <row r="6" spans="1:4" ht="12.75">
      <c r="A6" s="301"/>
      <c r="B6" s="301"/>
      <c r="C6" s="301"/>
      <c r="D6" s="303"/>
    </row>
    <row r="8" spans="1:4" ht="12.75">
      <c r="A8" s="411" t="s">
        <v>17</v>
      </c>
      <c r="B8" s="411"/>
      <c r="C8" s="411"/>
      <c r="D8" s="411"/>
    </row>
    <row r="9" spans="1:4" ht="12.75">
      <c r="A9" s="412" t="s">
        <v>355</v>
      </c>
      <c r="B9" s="412"/>
      <c r="C9" s="412"/>
      <c r="D9" s="412"/>
    </row>
    <row r="10" spans="1:3" ht="12.75">
      <c r="A10" s="413" t="s">
        <v>484</v>
      </c>
      <c r="B10" s="413"/>
      <c r="C10" s="413"/>
    </row>
    <row r="12" spans="1:3" ht="12.75">
      <c r="A12" s="304" t="s">
        <v>39</v>
      </c>
      <c r="B12" s="304" t="s">
        <v>450</v>
      </c>
      <c r="C12" s="304" t="s">
        <v>451</v>
      </c>
    </row>
    <row r="13" spans="1:4" ht="50.25" customHeight="1">
      <c r="A13" s="305">
        <v>1</v>
      </c>
      <c r="B13" s="306" t="s">
        <v>452</v>
      </c>
      <c r="C13" s="291">
        <v>608</v>
      </c>
      <c r="D13" s="307" t="s">
        <v>453</v>
      </c>
    </row>
    <row r="14" spans="1:4" ht="94.5" customHeight="1">
      <c r="A14" s="308" t="s">
        <v>51</v>
      </c>
      <c r="B14" s="306" t="s">
        <v>454</v>
      </c>
      <c r="C14" s="291">
        <v>608</v>
      </c>
      <c r="D14" s="307" t="s">
        <v>453</v>
      </c>
    </row>
    <row r="15" spans="1:4" ht="68.25" customHeight="1">
      <c r="A15" s="305">
        <v>2</v>
      </c>
      <c r="B15" s="306" t="s">
        <v>455</v>
      </c>
      <c r="C15" s="291">
        <v>1892</v>
      </c>
      <c r="D15" s="307" t="s">
        <v>453</v>
      </c>
    </row>
    <row r="16" spans="1:4" ht="60" customHeight="1">
      <c r="A16" s="305">
        <v>3</v>
      </c>
      <c r="B16" s="309" t="s">
        <v>456</v>
      </c>
      <c r="C16" s="304">
        <f>SUM('8.1'!$AJ$13:$AJ$21)/'8.3'!C13</f>
        <v>0.6503947368421052</v>
      </c>
      <c r="D16" s="310" t="s">
        <v>457</v>
      </c>
    </row>
    <row r="17" spans="1:4" ht="39" customHeight="1">
      <c r="A17" s="305">
        <v>4</v>
      </c>
      <c r="B17" s="311" t="s">
        <v>458</v>
      </c>
      <c r="C17" s="304">
        <f>SUM('8.1'!AB13:AB17)/'8.3'!C13</f>
        <v>0.2450657894736842</v>
      </c>
      <c r="D17" s="310" t="s">
        <v>459</v>
      </c>
    </row>
    <row r="21" ht="12.75">
      <c r="B21" t="s">
        <v>460</v>
      </c>
    </row>
    <row r="22" spans="2:3" ht="12.75">
      <c r="B22" t="s">
        <v>461</v>
      </c>
      <c r="C22" t="s">
        <v>15</v>
      </c>
    </row>
  </sheetData>
  <sheetProtection selectLockedCells="1" selectUnlockedCells="1"/>
  <mergeCells count="4">
    <mergeCell ref="A2:D2"/>
    <mergeCell ref="A8:D8"/>
    <mergeCell ref="A9:D9"/>
    <mergeCell ref="A10:C10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zoomScale="80" zoomScaleNormal="80" zoomScalePageLayoutView="0" workbookViewId="0" topLeftCell="A1">
      <selection activeCell="C48" sqref="C48"/>
    </sheetView>
  </sheetViews>
  <sheetFormatPr defaultColWidth="9.00390625" defaultRowHeight="12.75"/>
  <cols>
    <col min="1" max="1" width="60.125" style="0" customWidth="1"/>
    <col min="2" max="2" width="17.875" style="0" customWidth="1"/>
    <col min="3" max="3" width="17.625" style="0" customWidth="1"/>
    <col min="4" max="5" width="12.875" style="0" customWidth="1"/>
    <col min="6" max="6" width="15.375" style="0" customWidth="1"/>
  </cols>
  <sheetData>
    <row r="2" spans="1:9" ht="25.5" customHeight="1">
      <c r="A2" s="414" t="s">
        <v>462</v>
      </c>
      <c r="B2" s="414"/>
      <c r="C2" s="414"/>
      <c r="D2" s="414"/>
      <c r="E2" s="414"/>
      <c r="F2" s="414"/>
      <c r="G2" s="414"/>
      <c r="H2" s="414"/>
      <c r="I2" s="312"/>
    </row>
    <row r="4" spans="1:9" s="286" customFormat="1" ht="21">
      <c r="A4" s="415" t="s">
        <v>17</v>
      </c>
      <c r="B4" s="415"/>
      <c r="C4" s="415"/>
      <c r="D4" s="415"/>
      <c r="E4" s="415"/>
      <c r="F4" s="415"/>
      <c r="G4" s="415"/>
      <c r="H4" s="415"/>
      <c r="I4" s="313"/>
    </row>
    <row r="5" spans="1:9" s="286" customFormat="1" ht="21">
      <c r="A5" s="416" t="s">
        <v>355</v>
      </c>
      <c r="B5" s="416"/>
      <c r="C5" s="416"/>
      <c r="D5" s="416"/>
      <c r="E5" s="416"/>
      <c r="F5" s="416"/>
      <c r="G5" s="416"/>
      <c r="H5" s="416"/>
      <c r="I5" s="314"/>
    </row>
    <row r="8" spans="1:7" ht="63.75" customHeight="1">
      <c r="A8" s="304" t="s">
        <v>142</v>
      </c>
      <c r="B8" s="315" t="s">
        <v>463</v>
      </c>
      <c r="C8" s="417" t="s">
        <v>464</v>
      </c>
      <c r="D8" s="417"/>
      <c r="E8" s="417"/>
      <c r="F8" s="417"/>
      <c r="G8" s="316"/>
    </row>
    <row r="9" spans="1:7" ht="12.75">
      <c r="A9" s="304"/>
      <c r="B9" s="304">
        <v>2016</v>
      </c>
      <c r="C9" s="317">
        <v>2016</v>
      </c>
      <c r="D9" s="317">
        <v>2017</v>
      </c>
      <c r="E9" s="318">
        <v>2018</v>
      </c>
      <c r="F9" s="317">
        <v>2019</v>
      </c>
      <c r="G9" s="319"/>
    </row>
    <row r="10" spans="1:9" ht="25.5">
      <c r="A10" s="320" t="s">
        <v>465</v>
      </c>
      <c r="B10" s="321">
        <f>('8.1'!AF13+'8.1'!AF14+'8.1'!AF15+'8.1'!AF16+'8.1'!AF17)/'8.3'!C15</f>
        <v>0.004545454545454545</v>
      </c>
      <c r="C10" s="322">
        <v>0.03579</v>
      </c>
      <c r="D10" s="322">
        <v>0.035253</v>
      </c>
      <c r="E10" s="322">
        <v>0.034724</v>
      </c>
      <c r="F10" s="323">
        <v>0.034203</v>
      </c>
      <c r="I10" s="324"/>
    </row>
    <row r="11" spans="1:6" ht="25.5">
      <c r="A11" s="320" t="s">
        <v>466</v>
      </c>
      <c r="B11" s="322">
        <v>1</v>
      </c>
      <c r="C11" s="322">
        <v>1</v>
      </c>
      <c r="D11" s="322">
        <v>1</v>
      </c>
      <c r="E11" s="322">
        <v>1</v>
      </c>
      <c r="F11" s="322">
        <v>1</v>
      </c>
    </row>
    <row r="12" spans="1:6" ht="26.25" customHeight="1">
      <c r="A12" s="320" t="s">
        <v>467</v>
      </c>
      <c r="B12" s="325">
        <f>0.1*'2.1'!G41+0.7*'2.2'!G23+0.2*'2.3'!G31</f>
        <v>0.80125</v>
      </c>
      <c r="C12" s="325">
        <v>0.8029</v>
      </c>
      <c r="D12" s="325">
        <v>0.7908</v>
      </c>
      <c r="E12" s="325">
        <v>0.779</v>
      </c>
      <c r="F12" s="325">
        <v>0.7673</v>
      </c>
    </row>
    <row r="18" s="326" customFormat="1" ht="18.75">
      <c r="A18" s="326" t="s">
        <v>460</v>
      </c>
    </row>
    <row r="19" spans="1:5" s="326" customFormat="1" ht="18.75">
      <c r="A19" s="326" t="s">
        <v>461</v>
      </c>
      <c r="E19" s="326" t="s">
        <v>15</v>
      </c>
    </row>
    <row r="21" ht="160.5" customHeight="1"/>
    <row r="22" spans="2:15" ht="12.75" hidden="1">
      <c r="B22" s="413" t="s">
        <v>468</v>
      </c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</row>
    <row r="23" ht="35.25" customHeight="1" hidden="1"/>
    <row r="24" spans="2:15" ht="12.75" hidden="1">
      <c r="B24" s="327" t="s">
        <v>469</v>
      </c>
      <c r="C24" s="327" t="s">
        <v>470</v>
      </c>
      <c r="D24" s="328" t="s">
        <v>471</v>
      </c>
      <c r="E24" s="329" t="s">
        <v>472</v>
      </c>
      <c r="F24" s="329" t="s">
        <v>473</v>
      </c>
      <c r="G24" s="329" t="s">
        <v>474</v>
      </c>
      <c r="H24" s="330" t="s">
        <v>475</v>
      </c>
      <c r="I24" s="331" t="s">
        <v>476</v>
      </c>
      <c r="J24" s="331" t="s">
        <v>477</v>
      </c>
      <c r="K24" s="331" t="s">
        <v>478</v>
      </c>
      <c r="L24" s="330" t="s">
        <v>479</v>
      </c>
      <c r="M24" s="331" t="s">
        <v>480</v>
      </c>
      <c r="N24" s="331" t="s">
        <v>481</v>
      </c>
      <c r="O24" s="332" t="s">
        <v>482</v>
      </c>
    </row>
    <row r="25" spans="2:15" ht="12.75" hidden="1">
      <c r="B25" s="327">
        <v>2015</v>
      </c>
      <c r="C25" s="327">
        <v>0.35</v>
      </c>
      <c r="D25" s="333">
        <f>C10*(1-C25)</f>
        <v>0.023263500000000003</v>
      </c>
      <c r="E25" s="334">
        <f>B10</f>
        <v>0.004545454545454545</v>
      </c>
      <c r="F25" s="335">
        <f>C10*(1+C25)</f>
        <v>0.048316500000000005</v>
      </c>
      <c r="G25" s="335">
        <f>IF(E25&lt;D25,1,(IF(D25&lt;E25&lt;F25,0,IF(E25&gt;F25,-1,0))))</f>
        <v>1</v>
      </c>
      <c r="H25" s="333">
        <f>C11*(1-C26)</f>
        <v>0.65</v>
      </c>
      <c r="I25" s="336">
        <f>B11</f>
        <v>1</v>
      </c>
      <c r="J25" s="335">
        <f>C11*(1+C25)</f>
        <v>1.35</v>
      </c>
      <c r="K25" s="335">
        <f>IF(I25&lt;H25,1,(IF(H25&lt;I25&lt;J25,0,IF(I25&gt;J25,-1,0))))</f>
        <v>0</v>
      </c>
      <c r="L25" s="333">
        <f>C12*(1-C25)</f>
        <v>0.5218849999999999</v>
      </c>
      <c r="M25" s="337">
        <f>B12</f>
        <v>0.80125</v>
      </c>
      <c r="N25" s="335">
        <f>C12*(1+C25)</f>
        <v>1.083915</v>
      </c>
      <c r="O25" s="338">
        <f>IF(M25&lt;L25,1,(IF(L25&lt;M25&lt;N25,0,IF(M25&gt;N25,-1,0))))</f>
        <v>0</v>
      </c>
    </row>
    <row r="26" spans="2:15" ht="12.75" hidden="1">
      <c r="B26" s="327">
        <v>2016</v>
      </c>
      <c r="C26" s="327">
        <v>0.35</v>
      </c>
      <c r="D26" s="339"/>
      <c r="E26" s="340"/>
      <c r="F26" s="340"/>
      <c r="G26" s="340"/>
      <c r="H26" s="339"/>
      <c r="I26" s="340"/>
      <c r="J26" s="340"/>
      <c r="K26" s="340"/>
      <c r="L26" s="339"/>
      <c r="M26" s="340"/>
      <c r="N26" s="340"/>
      <c r="O26" s="341"/>
    </row>
    <row r="27" spans="2:15" ht="12.75" hidden="1">
      <c r="B27" s="327">
        <v>2017</v>
      </c>
      <c r="C27" s="327">
        <v>0.3</v>
      </c>
      <c r="D27" s="339"/>
      <c r="E27" s="340"/>
      <c r="F27" s="340"/>
      <c r="G27" s="340"/>
      <c r="H27" s="339"/>
      <c r="I27" s="340"/>
      <c r="J27" s="340"/>
      <c r="K27" s="340"/>
      <c r="L27" s="339"/>
      <c r="M27" s="340"/>
      <c r="N27" s="340"/>
      <c r="O27" s="341"/>
    </row>
    <row r="28" spans="2:15" ht="12.75" hidden="1">
      <c r="B28" s="327">
        <v>2018</v>
      </c>
      <c r="C28" s="327">
        <v>0.3</v>
      </c>
      <c r="D28" s="339"/>
      <c r="E28" s="340"/>
      <c r="F28" s="340"/>
      <c r="G28" s="340"/>
      <c r="H28" s="339"/>
      <c r="I28" s="340"/>
      <c r="J28" s="340"/>
      <c r="K28" s="340"/>
      <c r="L28" s="339"/>
      <c r="M28" s="340"/>
      <c r="N28" s="340"/>
      <c r="O28" s="341"/>
    </row>
    <row r="29" spans="2:15" ht="12.75" hidden="1">
      <c r="B29" s="327">
        <v>2019</v>
      </c>
      <c r="C29" s="327">
        <v>0.3</v>
      </c>
      <c r="D29" s="339"/>
      <c r="E29" s="340"/>
      <c r="F29" s="340"/>
      <c r="G29" s="340"/>
      <c r="H29" s="339"/>
      <c r="I29" s="340"/>
      <c r="J29" s="340"/>
      <c r="K29" s="340"/>
      <c r="L29" s="339"/>
      <c r="M29" s="340"/>
      <c r="N29" s="340"/>
      <c r="O29" s="341"/>
    </row>
    <row r="30" spans="4:15" ht="12.75" hidden="1">
      <c r="D30" s="342"/>
      <c r="E30" s="343"/>
      <c r="F30" s="343"/>
      <c r="G30" s="343"/>
      <c r="H30" s="342"/>
      <c r="I30" s="343"/>
      <c r="J30" s="343"/>
      <c r="K30" s="343"/>
      <c r="L30" s="342"/>
      <c r="M30" s="343"/>
      <c r="N30" s="343"/>
      <c r="O30" s="344"/>
    </row>
    <row r="31" spans="4:15" ht="12.75" hidden="1">
      <c r="D31" s="418" t="str">
        <f>IF(G25=1,"СО ЗНАЧИТЕЛЬНЫМ",IF(G25=0,"ДОСТИГНУТО","НЕ ДОСТИГНУТО"))</f>
        <v>СО ЗНАЧИТЕЛЬНЫМ</v>
      </c>
      <c r="E31" s="418"/>
      <c r="F31" s="418"/>
      <c r="G31" s="418"/>
      <c r="H31" s="418" t="str">
        <f>IF(K25=1,"СО ЗНАЧИТЕЛЬНЫМ",IF(K25=0,"ДОСТИГНУТО","НЕ ДОСТИГНУТО"))</f>
        <v>ДОСТИГНУТО</v>
      </c>
      <c r="I31" s="418"/>
      <c r="J31" s="418"/>
      <c r="K31" s="418"/>
      <c r="L31" s="418" t="str">
        <f>IF(O25=1,"СО ЗНАЧИТЕЛЬНЫМ",IF(O25=0,"ДОСТИГНУТО","НЕ ДОСТИГНУТО"))</f>
        <v>ДОСТИГНУТО</v>
      </c>
      <c r="M31" s="418"/>
      <c r="N31" s="418"/>
      <c r="O31" s="418"/>
    </row>
    <row r="32" ht="12.75" hidden="1"/>
    <row r="33" ht="12.75" hidden="1"/>
    <row r="34" ht="12.75" hidden="1"/>
  </sheetData>
  <sheetProtection selectLockedCells="1" selectUnlockedCells="1"/>
  <mergeCells count="8">
    <mergeCell ref="A2:H2"/>
    <mergeCell ref="A4:H4"/>
    <mergeCell ref="A5:H5"/>
    <mergeCell ref="C8:F8"/>
    <mergeCell ref="B22:O22"/>
    <mergeCell ref="D31:G31"/>
    <mergeCell ref="H31:K31"/>
    <mergeCell ref="L31:O31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1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"/>
  <sheetViews>
    <sheetView zoomScale="95" zoomScaleNormal="95" zoomScaleSheetLayoutView="130" zoomScalePageLayoutView="0" workbookViewId="0" topLeftCell="A1">
      <selection activeCell="C20" sqref="C20"/>
    </sheetView>
  </sheetViews>
  <sheetFormatPr defaultColWidth="10.75390625" defaultRowHeight="12.75"/>
  <cols>
    <col min="1" max="1" width="45.25390625" style="1" customWidth="1"/>
    <col min="2" max="3" width="32.25390625" style="1" customWidth="1"/>
    <col min="4" max="7" width="11.125" style="1" customWidth="1"/>
    <col min="8" max="16384" width="10.75390625" style="1" customWidth="1"/>
  </cols>
  <sheetData>
    <row r="1" ht="12.75" customHeight="1"/>
    <row r="2" spans="1:7" s="4" customFormat="1" ht="31.5" customHeight="1">
      <c r="A2" s="362" t="s">
        <v>21</v>
      </c>
      <c r="B2" s="362"/>
      <c r="C2" s="362"/>
      <c r="D2" s="362"/>
      <c r="E2" s="362"/>
      <c r="F2" s="362"/>
      <c r="G2" s="362"/>
    </row>
    <row r="3" spans="1:7" s="3" customFormat="1" ht="15">
      <c r="A3" s="346" t="s">
        <v>17</v>
      </c>
      <c r="B3" s="346"/>
      <c r="C3" s="346"/>
      <c r="D3" s="346"/>
      <c r="E3" s="346"/>
      <c r="F3" s="346"/>
      <c r="G3" s="346"/>
    </row>
    <row r="4" spans="1:7" s="2" customFormat="1" ht="12.75" customHeight="1">
      <c r="A4" s="363" t="s">
        <v>18</v>
      </c>
      <c r="B4" s="363"/>
      <c r="C4" s="363"/>
      <c r="D4" s="363"/>
      <c r="E4" s="363"/>
      <c r="F4" s="363"/>
      <c r="G4" s="363"/>
    </row>
    <row r="5" s="3" customFormat="1" ht="13.5" customHeight="1"/>
    <row r="6" spans="1:7" s="3" customFormat="1" ht="26.25" customHeight="1">
      <c r="A6" s="364" t="s">
        <v>22</v>
      </c>
      <c r="B6" s="365" t="s">
        <v>23</v>
      </c>
      <c r="C6" s="355" t="s">
        <v>24</v>
      </c>
      <c r="D6" s="356"/>
      <c r="E6" s="356"/>
      <c r="F6" s="356"/>
      <c r="G6" s="356"/>
    </row>
    <row r="7" spans="1:7" s="3" customFormat="1" ht="26.25" customHeight="1">
      <c r="A7" s="364"/>
      <c r="B7" s="365"/>
      <c r="C7" s="355"/>
      <c r="D7" s="35" t="s">
        <v>25</v>
      </c>
      <c r="E7" s="36" t="s">
        <v>26</v>
      </c>
      <c r="F7" s="36" t="s">
        <v>27</v>
      </c>
      <c r="G7" s="37" t="s">
        <v>28</v>
      </c>
    </row>
    <row r="8" spans="1:7" s="3" customFormat="1" ht="46.5">
      <c r="A8" s="38" t="s">
        <v>20</v>
      </c>
      <c r="B8" s="39"/>
      <c r="C8" s="40"/>
      <c r="D8" s="41">
        <f>фп!C10</f>
        <v>0.03579</v>
      </c>
      <c r="E8" s="41">
        <f>фп!D10</f>
        <v>0.035253</v>
      </c>
      <c r="F8" s="41">
        <f>фп!E10</f>
        <v>0.034724</v>
      </c>
      <c r="G8" s="42">
        <f>фп!F10</f>
        <v>0.034203</v>
      </c>
    </row>
    <row r="9" spans="1:7" s="3" customFormat="1" ht="46.5">
      <c r="A9" s="43" t="s">
        <v>29</v>
      </c>
      <c r="B9" s="44"/>
      <c r="C9" s="45"/>
      <c r="D9" s="46">
        <f>фп!C11</f>
        <v>1</v>
      </c>
      <c r="E9" s="46">
        <f>фп!D11</f>
        <v>1</v>
      </c>
      <c r="F9" s="46">
        <f>фп!E11</f>
        <v>1</v>
      </c>
      <c r="G9" s="47">
        <f>фп!F11</f>
        <v>1</v>
      </c>
    </row>
    <row r="10" spans="1:7" s="3" customFormat="1" ht="46.5">
      <c r="A10" s="48" t="s">
        <v>30</v>
      </c>
      <c r="B10" s="17"/>
      <c r="C10" s="49"/>
      <c r="D10" s="50">
        <f>фп!C12</f>
        <v>0.8029</v>
      </c>
      <c r="E10" s="50">
        <f>фп!D12</f>
        <v>0.7908</v>
      </c>
      <c r="F10" s="50">
        <f>фп!E12</f>
        <v>0.779</v>
      </c>
      <c r="G10" s="51">
        <f>фп!F12</f>
        <v>0.7673</v>
      </c>
    </row>
    <row r="11" spans="1:7" s="2" customFormat="1" ht="26.25" customHeight="1">
      <c r="A11" s="357" t="s">
        <v>31</v>
      </c>
      <c r="B11" s="357"/>
      <c r="C11" s="357"/>
      <c r="D11" s="358"/>
      <c r="E11" s="358"/>
      <c r="F11" s="358"/>
      <c r="G11" s="358"/>
    </row>
    <row r="12" spans="1:7" s="3" customFormat="1" ht="18.75" customHeight="1">
      <c r="A12" s="359" t="s">
        <v>32</v>
      </c>
      <c r="B12" s="359"/>
      <c r="C12" s="359"/>
      <c r="D12" s="360"/>
      <c r="E12" s="360"/>
      <c r="F12" s="360"/>
      <c r="G12" s="360"/>
    </row>
    <row r="14" spans="2:6" s="25" customFormat="1" ht="49.5" customHeight="1">
      <c r="B14" s="21" t="s">
        <v>33</v>
      </c>
      <c r="E14" s="361" t="s">
        <v>15</v>
      </c>
      <c r="F14" s="361"/>
    </row>
  </sheetData>
  <sheetProtection selectLockedCells="1" selectUnlockedCells="1"/>
  <mergeCells count="12">
    <mergeCell ref="E14:F14"/>
    <mergeCell ref="A2:G2"/>
    <mergeCell ref="A3:G3"/>
    <mergeCell ref="A4:G4"/>
    <mergeCell ref="A6:A7"/>
    <mergeCell ref="B6:B7"/>
    <mergeCell ref="C6:C7"/>
    <mergeCell ref="D6:G6"/>
    <mergeCell ref="A11:C11"/>
    <mergeCell ref="D11:G11"/>
    <mergeCell ref="A12:C12"/>
    <mergeCell ref="D12:G12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74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="80" zoomScaleNormal="80" zoomScaleSheetLayoutView="85" zoomScalePageLayoutView="0" workbookViewId="0" topLeftCell="A4">
      <selection activeCell="G55" sqref="G55"/>
    </sheetView>
  </sheetViews>
  <sheetFormatPr defaultColWidth="10.75390625" defaultRowHeight="12.75" outlineLevelCol="1"/>
  <cols>
    <col min="1" max="1" width="4.625" style="1" customWidth="1"/>
    <col min="2" max="2" width="53.125" style="1" customWidth="1"/>
    <col min="3" max="3" width="25.75390625" style="1" customWidth="1"/>
    <col min="4" max="4" width="23.375" style="1" customWidth="1" outlineLevel="1"/>
    <col min="5" max="5" width="14.75390625" style="1" customWidth="1" outlineLevel="1"/>
    <col min="6" max="6" width="16.00390625" style="1" customWidth="1" outlineLevel="1"/>
    <col min="7" max="7" width="16.375" style="1" customWidth="1" outlineLevel="1"/>
    <col min="8" max="16384" width="10.75390625" style="1" customWidth="1"/>
  </cols>
  <sheetData>
    <row r="1" s="2" customFormat="1" ht="12" customHeight="1">
      <c r="E1" s="2" t="s">
        <v>34</v>
      </c>
    </row>
    <row r="2" s="2" customFormat="1" ht="12">
      <c r="E2" s="2" t="s">
        <v>1</v>
      </c>
    </row>
    <row r="3" s="2" customFormat="1" ht="12">
      <c r="E3" s="2" t="s">
        <v>2</v>
      </c>
    </row>
    <row r="4" s="52" customFormat="1" ht="12">
      <c r="E4" s="2" t="s">
        <v>3</v>
      </c>
    </row>
    <row r="5" s="52" customFormat="1" ht="12">
      <c r="E5" s="2" t="s">
        <v>4</v>
      </c>
    </row>
    <row r="6" s="52" customFormat="1" ht="12">
      <c r="E6" s="2" t="s">
        <v>5</v>
      </c>
    </row>
    <row r="7" s="52" customFormat="1" ht="15" customHeight="1"/>
    <row r="8" spans="1:7" s="22" customFormat="1" ht="15.75">
      <c r="A8" s="345" t="s">
        <v>6</v>
      </c>
      <c r="B8" s="345"/>
      <c r="C8" s="345"/>
      <c r="D8" s="345"/>
      <c r="E8" s="345"/>
      <c r="F8" s="345"/>
      <c r="G8" s="345"/>
    </row>
    <row r="9" spans="1:7" s="22" customFormat="1" ht="15" customHeight="1">
      <c r="A9" s="345" t="s">
        <v>35</v>
      </c>
      <c r="B9" s="345"/>
      <c r="C9" s="345"/>
      <c r="D9" s="345"/>
      <c r="E9" s="345"/>
      <c r="F9" s="345"/>
      <c r="G9" s="345"/>
    </row>
    <row r="10" spans="1:7" s="22" customFormat="1" ht="15" customHeight="1">
      <c r="A10" s="345" t="s">
        <v>36</v>
      </c>
      <c r="B10" s="345"/>
      <c r="C10" s="345"/>
      <c r="D10" s="345"/>
      <c r="E10" s="345"/>
      <c r="F10" s="345"/>
      <c r="G10" s="345"/>
    </row>
    <row r="11" ht="8.25" customHeight="1"/>
    <row r="12" spans="1:7" ht="15.75">
      <c r="A12" s="345" t="s">
        <v>37</v>
      </c>
      <c r="B12" s="345"/>
      <c r="C12" s="345"/>
      <c r="D12" s="345"/>
      <c r="E12" s="345"/>
      <c r="F12" s="345"/>
      <c r="G12" s="345"/>
    </row>
    <row r="13" spans="2:7" s="53" customFormat="1" ht="16.5" customHeight="1">
      <c r="B13" s="366" t="s">
        <v>17</v>
      </c>
      <c r="C13" s="366"/>
      <c r="D13" s="366"/>
      <c r="E13" s="366"/>
      <c r="F13" s="366"/>
      <c r="G13" s="366"/>
    </row>
    <row r="14" spans="2:7" s="54" customFormat="1" ht="13.5" customHeight="1">
      <c r="B14" s="367" t="s">
        <v>38</v>
      </c>
      <c r="C14" s="367"/>
      <c r="D14" s="367"/>
      <c r="E14" s="367"/>
      <c r="F14" s="367"/>
      <c r="G14" s="367"/>
    </row>
    <row r="15" ht="16.5" customHeight="1"/>
    <row r="16" spans="1:7" s="57" customFormat="1" ht="15" customHeight="1">
      <c r="A16" s="369" t="s">
        <v>39</v>
      </c>
      <c r="B16" s="370" t="s">
        <v>40</v>
      </c>
      <c r="C16" s="371" t="s">
        <v>41</v>
      </c>
      <c r="D16" s="371"/>
      <c r="E16" s="370" t="s">
        <v>42</v>
      </c>
      <c r="F16" s="370" t="s">
        <v>43</v>
      </c>
      <c r="G16" s="372" t="s">
        <v>44</v>
      </c>
    </row>
    <row r="17" spans="1:7" s="57" customFormat="1" ht="30">
      <c r="A17" s="369"/>
      <c r="B17" s="370"/>
      <c r="C17" s="58" t="s">
        <v>45</v>
      </c>
      <c r="D17" s="58" t="s">
        <v>46</v>
      </c>
      <c r="E17" s="370"/>
      <c r="F17" s="370"/>
      <c r="G17" s="372"/>
    </row>
    <row r="18" spans="1:7" s="61" customFormat="1" ht="15">
      <c r="A18" s="368">
        <v>1</v>
      </c>
      <c r="B18" s="368"/>
      <c r="C18" s="59">
        <v>2</v>
      </c>
      <c r="D18" s="59">
        <v>3</v>
      </c>
      <c r="E18" s="59">
        <v>4</v>
      </c>
      <c r="F18" s="59">
        <v>5</v>
      </c>
      <c r="G18" s="60">
        <v>6</v>
      </c>
    </row>
    <row r="19" spans="1:7" ht="45">
      <c r="A19" s="62" t="s">
        <v>47</v>
      </c>
      <c r="B19" s="63" t="s">
        <v>48</v>
      </c>
      <c r="C19" s="64" t="s">
        <v>49</v>
      </c>
      <c r="D19" s="64" t="s">
        <v>49</v>
      </c>
      <c r="E19" s="64" t="s">
        <v>49</v>
      </c>
      <c r="F19" s="65" t="s">
        <v>49</v>
      </c>
      <c r="G19" s="66">
        <f>G21+G22</f>
        <v>3</v>
      </c>
    </row>
    <row r="20" spans="1:7" ht="15">
      <c r="A20" s="67"/>
      <c r="B20" s="68" t="s">
        <v>50</v>
      </c>
      <c r="C20" s="69"/>
      <c r="D20" s="69"/>
      <c r="E20" s="69"/>
      <c r="F20" s="70"/>
      <c r="G20" s="71"/>
    </row>
    <row r="21" spans="1:7" s="78" customFormat="1" ht="60">
      <c r="A21" s="72" t="s">
        <v>51</v>
      </c>
      <c r="B21" s="73" t="s">
        <v>52</v>
      </c>
      <c r="C21" s="74">
        <v>0.05</v>
      </c>
      <c r="D21" s="74">
        <v>0.05</v>
      </c>
      <c r="E21" s="75">
        <f>_xlfn.IFERROR(C21/D21*100,(IF(C21=D21,100,120)))</f>
        <v>100</v>
      </c>
      <c r="F21" s="76" t="s">
        <v>53</v>
      </c>
      <c r="G21" s="77">
        <f>IF(E21&lt;80,3,IF(E21&gt;120,1,2))</f>
        <v>2</v>
      </c>
    </row>
    <row r="22" spans="1:7" s="78" customFormat="1" ht="60">
      <c r="A22" s="72" t="s">
        <v>54</v>
      </c>
      <c r="B22" s="79" t="s">
        <v>55</v>
      </c>
      <c r="C22" s="80">
        <f>C24+C25+C26+C27</f>
        <v>20</v>
      </c>
      <c r="D22" s="80">
        <v>15</v>
      </c>
      <c r="E22" s="75">
        <f>_xlfn.IFERROR(C22/D22*100,(IF(C22=D22,100,120)))</f>
        <v>133.33333333333331</v>
      </c>
      <c r="F22" s="76" t="s">
        <v>53</v>
      </c>
      <c r="G22" s="77">
        <f>IF(E22&lt;80,3,IF(E22&gt;120,1,2))</f>
        <v>1</v>
      </c>
    </row>
    <row r="23" spans="1:7" ht="15">
      <c r="A23" s="67"/>
      <c r="B23" s="68" t="s">
        <v>56</v>
      </c>
      <c r="C23" s="69"/>
      <c r="D23" s="69"/>
      <c r="E23" s="81"/>
      <c r="F23" s="70"/>
      <c r="G23" s="71"/>
    </row>
    <row r="24" spans="1:10" ht="30">
      <c r="A24" s="82" t="s">
        <v>57</v>
      </c>
      <c r="B24" s="68" t="s">
        <v>58</v>
      </c>
      <c r="C24" s="80">
        <v>5</v>
      </c>
      <c r="D24" s="80">
        <v>5</v>
      </c>
      <c r="E24" s="75">
        <f>_xlfn.IFERROR(C24/D24*100,(IF(C24=D24,100,120)))</f>
        <v>100</v>
      </c>
      <c r="F24" s="70" t="s">
        <v>49</v>
      </c>
      <c r="G24" s="71" t="s">
        <v>49</v>
      </c>
      <c r="J24" s="1" t="s">
        <v>59</v>
      </c>
    </row>
    <row r="25" spans="1:7" ht="60">
      <c r="A25" s="82" t="s">
        <v>60</v>
      </c>
      <c r="B25" s="68" t="s">
        <v>61</v>
      </c>
      <c r="C25" s="80">
        <v>1</v>
      </c>
      <c r="D25" s="80">
        <v>1</v>
      </c>
      <c r="E25" s="75">
        <f>_xlfn.IFERROR(C25/D25*100,(IF(C25=D25,100,120)))</f>
        <v>100</v>
      </c>
      <c r="F25" s="70" t="s">
        <v>49</v>
      </c>
      <c r="G25" s="71" t="s">
        <v>49</v>
      </c>
    </row>
    <row r="26" spans="1:7" ht="30">
      <c r="A26" s="82" t="s">
        <v>62</v>
      </c>
      <c r="B26" s="68" t="s">
        <v>63</v>
      </c>
      <c r="C26" s="80">
        <v>12</v>
      </c>
      <c r="D26" s="80">
        <v>12</v>
      </c>
      <c r="E26" s="75">
        <f>_xlfn.IFERROR(C26/D26*100,(IF(C26=D26,100,120)))</f>
        <v>100</v>
      </c>
      <c r="F26" s="70" t="s">
        <v>49</v>
      </c>
      <c r="G26" s="71" t="s">
        <v>49</v>
      </c>
    </row>
    <row r="27" spans="1:7" ht="45">
      <c r="A27" s="82" t="s">
        <v>64</v>
      </c>
      <c r="B27" s="68" t="s">
        <v>65</v>
      </c>
      <c r="C27" s="80">
        <v>2</v>
      </c>
      <c r="D27" s="80">
        <v>2</v>
      </c>
      <c r="E27" s="75">
        <f>_xlfn.IFERROR(C27/D27*100,(IF(C27=D27,100,120)))</f>
        <v>100</v>
      </c>
      <c r="F27" s="70" t="s">
        <v>49</v>
      </c>
      <c r="G27" s="71" t="s">
        <v>49</v>
      </c>
    </row>
    <row r="28" spans="1:7" ht="45">
      <c r="A28" s="72" t="s">
        <v>66</v>
      </c>
      <c r="B28" s="68" t="s">
        <v>67</v>
      </c>
      <c r="C28" s="69" t="s">
        <v>49</v>
      </c>
      <c r="D28" s="69" t="s">
        <v>49</v>
      </c>
      <c r="E28" s="69" t="s">
        <v>49</v>
      </c>
      <c r="F28" s="70" t="s">
        <v>49</v>
      </c>
      <c r="G28" s="83">
        <v>6</v>
      </c>
    </row>
    <row r="29" spans="1:7" ht="15">
      <c r="A29" s="67"/>
      <c r="B29" s="68" t="s">
        <v>68</v>
      </c>
      <c r="C29" s="69"/>
      <c r="D29" s="69"/>
      <c r="E29" s="69"/>
      <c r="F29" s="70"/>
      <c r="G29" s="71"/>
    </row>
    <row r="30" spans="1:7" s="78" customFormat="1" ht="45">
      <c r="A30" s="72" t="s">
        <v>69</v>
      </c>
      <c r="B30" s="79" t="s">
        <v>70</v>
      </c>
      <c r="C30" s="80">
        <v>1</v>
      </c>
      <c r="D30" s="80">
        <v>1</v>
      </c>
      <c r="E30" s="75">
        <f>_xlfn.IFERROR(C30/D30*100,(IF(C30=D30,100,120)))</f>
        <v>100</v>
      </c>
      <c r="F30" s="76" t="s">
        <v>53</v>
      </c>
      <c r="G30" s="77">
        <f>IF(E30&lt;80,3,IF(E30&gt;120,1,2))</f>
        <v>2</v>
      </c>
    </row>
    <row r="31" spans="1:7" s="78" customFormat="1" ht="60">
      <c r="A31" s="72" t="s">
        <v>71</v>
      </c>
      <c r="B31" s="79" t="s">
        <v>72</v>
      </c>
      <c r="C31" s="80">
        <v>0</v>
      </c>
      <c r="D31" s="80">
        <v>0</v>
      </c>
      <c r="E31" s="75">
        <f>_xlfn.IFERROR(C31/D31*100,(IF(C31=D31,100,120)))</f>
        <v>100</v>
      </c>
      <c r="F31" s="76" t="s">
        <v>53</v>
      </c>
      <c r="G31" s="77">
        <v>0</v>
      </c>
    </row>
    <row r="32" spans="1:7" s="78" customFormat="1" ht="58.5" customHeight="1">
      <c r="A32" s="72" t="s">
        <v>73</v>
      </c>
      <c r="B32" s="84" t="s">
        <v>74</v>
      </c>
      <c r="C32" s="80">
        <v>0</v>
      </c>
      <c r="D32" s="80">
        <v>0</v>
      </c>
      <c r="E32" s="75">
        <f>_xlfn.IFERROR(C32/D32*100,(IF(C32=D32,100,120)))</f>
        <v>100</v>
      </c>
      <c r="F32" s="76" t="s">
        <v>53</v>
      </c>
      <c r="G32" s="77">
        <v>0</v>
      </c>
    </row>
    <row r="33" spans="1:7" ht="60">
      <c r="A33" s="72" t="s">
        <v>75</v>
      </c>
      <c r="B33" s="68" t="s">
        <v>76</v>
      </c>
      <c r="C33" s="80">
        <v>1</v>
      </c>
      <c r="D33" s="80">
        <v>1</v>
      </c>
      <c r="E33" s="75">
        <f>_xlfn.IFERROR(C33/D33*100,(IF(C33=D33,100,120)))</f>
        <v>100</v>
      </c>
      <c r="F33" s="76" t="s">
        <v>53</v>
      </c>
      <c r="G33" s="77">
        <v>0</v>
      </c>
    </row>
    <row r="34" spans="1:7" ht="75">
      <c r="A34" s="72" t="s">
        <v>77</v>
      </c>
      <c r="B34" s="68" t="s">
        <v>78</v>
      </c>
      <c r="C34" s="80">
        <v>1</v>
      </c>
      <c r="D34" s="80">
        <v>1</v>
      </c>
      <c r="E34" s="75">
        <f>_xlfn.IFERROR(C34/D34*100,(IF(C34=D34,100,120)))</f>
        <v>100</v>
      </c>
      <c r="F34" s="76" t="s">
        <v>53</v>
      </c>
      <c r="G34" s="77">
        <v>0</v>
      </c>
    </row>
    <row r="35" spans="1:7" s="53" customFormat="1" ht="45">
      <c r="A35" s="85" t="s">
        <v>79</v>
      </c>
      <c r="B35" s="86" t="s">
        <v>80</v>
      </c>
      <c r="C35" s="80">
        <f>C36</f>
        <v>0</v>
      </c>
      <c r="D35" s="80">
        <f>D36</f>
        <v>0</v>
      </c>
      <c r="E35" s="75">
        <f>E36</f>
        <v>100</v>
      </c>
      <c r="F35" s="80" t="s">
        <v>81</v>
      </c>
      <c r="G35" s="87">
        <f>G36</f>
        <v>0</v>
      </c>
    </row>
    <row r="36" spans="1:7" s="53" customFormat="1" ht="76.5" customHeight="1">
      <c r="A36" s="85" t="s">
        <v>82</v>
      </c>
      <c r="B36" s="73" t="s">
        <v>83</v>
      </c>
      <c r="C36" s="88">
        <v>0</v>
      </c>
      <c r="D36" s="88">
        <v>0</v>
      </c>
      <c r="E36" s="75">
        <f>_xlfn.IFERROR(C36/D36*100,(IF(C36=D36,100,120)))</f>
        <v>100</v>
      </c>
      <c r="F36" s="80"/>
      <c r="G36" s="77">
        <v>0</v>
      </c>
    </row>
    <row r="37" spans="1:7" ht="61.5" customHeight="1">
      <c r="A37" s="72" t="s">
        <v>84</v>
      </c>
      <c r="B37" s="79" t="s">
        <v>85</v>
      </c>
      <c r="C37" s="69" t="s">
        <v>49</v>
      </c>
      <c r="D37" s="69" t="s">
        <v>49</v>
      </c>
      <c r="E37" s="69" t="s">
        <v>49</v>
      </c>
      <c r="F37" s="70" t="s">
        <v>49</v>
      </c>
      <c r="G37" s="83">
        <f>G39+G40</f>
        <v>0</v>
      </c>
    </row>
    <row r="38" spans="1:7" ht="15">
      <c r="A38" s="67"/>
      <c r="B38" s="79" t="s">
        <v>68</v>
      </c>
      <c r="C38" s="69"/>
      <c r="D38" s="69"/>
      <c r="E38" s="69"/>
      <c r="F38" s="70"/>
      <c r="G38" s="71"/>
    </row>
    <row r="39" spans="1:7" s="78" customFormat="1" ht="60">
      <c r="A39" s="72" t="s">
        <v>86</v>
      </c>
      <c r="B39" s="79" t="s">
        <v>87</v>
      </c>
      <c r="C39" s="89">
        <v>0</v>
      </c>
      <c r="D39" s="89">
        <v>0</v>
      </c>
      <c r="E39" s="75">
        <f>_xlfn.IFERROR(C39/D39*100,(IF(C39=D39,100,120)))</f>
        <v>100</v>
      </c>
      <c r="F39" s="76" t="s">
        <v>81</v>
      </c>
      <c r="G39" s="77">
        <v>0</v>
      </c>
    </row>
    <row r="40" spans="1:11" s="78" customFormat="1" ht="90.75" customHeight="1">
      <c r="A40" s="72" t="s">
        <v>88</v>
      </c>
      <c r="B40" s="79" t="s">
        <v>89</v>
      </c>
      <c r="C40" s="89">
        <v>0</v>
      </c>
      <c r="D40" s="89">
        <v>0</v>
      </c>
      <c r="E40" s="75">
        <f>_xlfn.IFERROR(C40/D40*100,(IF(C40=D40,100,120)))</f>
        <v>100</v>
      </c>
      <c r="F40" s="76" t="s">
        <v>81</v>
      </c>
      <c r="G40" s="77">
        <v>0</v>
      </c>
      <c r="K40" s="78" t="s">
        <v>59</v>
      </c>
    </row>
    <row r="41" spans="1:7" ht="30">
      <c r="A41" s="90" t="s">
        <v>90</v>
      </c>
      <c r="B41" s="91" t="s">
        <v>91</v>
      </c>
      <c r="C41" s="92" t="s">
        <v>49</v>
      </c>
      <c r="D41" s="92" t="s">
        <v>49</v>
      </c>
      <c r="E41" s="92" t="s">
        <v>49</v>
      </c>
      <c r="F41" s="93" t="s">
        <v>49</v>
      </c>
      <c r="G41" s="94">
        <f>AVERAGE(G19,G28,G33,G34,G35,G37)</f>
        <v>1.5</v>
      </c>
    </row>
    <row r="42" ht="24.75" customHeight="1">
      <c r="I42" s="1" t="s">
        <v>59</v>
      </c>
    </row>
    <row r="43" spans="2:8" s="25" customFormat="1" ht="30" customHeight="1">
      <c r="B43" s="21" t="s">
        <v>33</v>
      </c>
      <c r="D43" s="95"/>
      <c r="E43" s="95" t="s">
        <v>15</v>
      </c>
      <c r="F43" s="345"/>
      <c r="G43" s="345"/>
      <c r="H43" s="24"/>
    </row>
  </sheetData>
  <sheetProtection selectLockedCells="1" selectUnlockedCells="1"/>
  <mergeCells count="14">
    <mergeCell ref="A18:B18"/>
    <mergeCell ref="F43:G43"/>
    <mergeCell ref="A16:A17"/>
    <mergeCell ref="B16:B17"/>
    <mergeCell ref="C16:D16"/>
    <mergeCell ref="E16:E17"/>
    <mergeCell ref="F16:F17"/>
    <mergeCell ref="G16:G17"/>
    <mergeCell ref="A8:G8"/>
    <mergeCell ref="A9:G9"/>
    <mergeCell ref="A10:G10"/>
    <mergeCell ref="A12:G12"/>
    <mergeCell ref="B13:G13"/>
    <mergeCell ref="B14:G14"/>
  </mergeCells>
  <printOptions/>
  <pageMargins left="0.39375" right="0.31527777777777777" top="0" bottom="0.19652777777777777" header="0.5118055555555555" footer="0.5118055555555555"/>
  <pageSetup horizontalDpi="300" verticalDpi="3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zoomScale="95" zoomScaleNormal="95" zoomScaleSheetLayoutView="100" zoomScalePageLayoutView="0" workbookViewId="0" topLeftCell="A1">
      <selection activeCell="C29" sqref="C29"/>
    </sheetView>
  </sheetViews>
  <sheetFormatPr defaultColWidth="10.75390625" defaultRowHeight="12.75" outlineLevelCol="1"/>
  <cols>
    <col min="1" max="1" width="6.25390625" style="96" customWidth="1"/>
    <col min="2" max="2" width="63.875" style="53" customWidth="1"/>
    <col min="3" max="3" width="14.375" style="53" customWidth="1"/>
    <col min="4" max="4" width="14.375" style="53" customWidth="1" outlineLevel="1"/>
    <col min="5" max="5" width="13.25390625" style="53" customWidth="1" outlineLevel="1"/>
    <col min="6" max="7" width="15.75390625" style="53" customWidth="1" outlineLevel="1"/>
    <col min="8" max="16384" width="10.75390625" style="53" customWidth="1"/>
  </cols>
  <sheetData>
    <row r="2" spans="1:7" ht="15.75">
      <c r="A2" s="378" t="s">
        <v>92</v>
      </c>
      <c r="B2" s="378"/>
      <c r="C2" s="378"/>
      <c r="D2" s="378"/>
      <c r="E2" s="378"/>
      <c r="F2" s="378"/>
      <c r="G2" s="378"/>
    </row>
    <row r="3" spans="2:7" ht="16.5" customHeight="1">
      <c r="B3" s="366" t="s">
        <v>17</v>
      </c>
      <c r="C3" s="366"/>
      <c r="D3" s="366"/>
      <c r="E3" s="366"/>
      <c r="F3" s="366"/>
      <c r="G3" s="366"/>
    </row>
    <row r="4" spans="1:7" s="54" customFormat="1" ht="13.5" customHeight="1">
      <c r="A4" s="97"/>
      <c r="B4" s="367" t="s">
        <v>38</v>
      </c>
      <c r="C4" s="367"/>
      <c r="D4" s="367"/>
      <c r="E4" s="367"/>
      <c r="F4" s="367"/>
      <c r="G4" s="367"/>
    </row>
    <row r="5" ht="10.5" customHeight="1"/>
    <row r="6" spans="1:7" s="98" customFormat="1" ht="15" customHeight="1">
      <c r="A6" s="379" t="s">
        <v>39</v>
      </c>
      <c r="B6" s="373" t="s">
        <v>93</v>
      </c>
      <c r="C6" s="380" t="s">
        <v>41</v>
      </c>
      <c r="D6" s="380"/>
      <c r="E6" s="373" t="s">
        <v>42</v>
      </c>
      <c r="F6" s="373" t="s">
        <v>43</v>
      </c>
      <c r="G6" s="374" t="s">
        <v>44</v>
      </c>
    </row>
    <row r="7" spans="1:7" s="98" customFormat="1" ht="45.75" customHeight="1">
      <c r="A7" s="379"/>
      <c r="B7" s="373"/>
      <c r="C7" s="99" t="s">
        <v>45</v>
      </c>
      <c r="D7" s="99" t="s">
        <v>46</v>
      </c>
      <c r="E7" s="373"/>
      <c r="F7" s="373"/>
      <c r="G7" s="374"/>
    </row>
    <row r="8" spans="1:7" s="102" customFormat="1" ht="15">
      <c r="A8" s="375">
        <v>1</v>
      </c>
      <c r="B8" s="375"/>
      <c r="C8" s="100">
        <v>2</v>
      </c>
      <c r="D8" s="100">
        <v>3</v>
      </c>
      <c r="E8" s="100">
        <v>4</v>
      </c>
      <c r="F8" s="100">
        <v>5</v>
      </c>
      <c r="G8" s="101">
        <v>6</v>
      </c>
    </row>
    <row r="9" spans="1:7" ht="30">
      <c r="A9" s="103" t="s">
        <v>47</v>
      </c>
      <c r="B9" s="86" t="s">
        <v>94</v>
      </c>
      <c r="C9" s="104" t="s">
        <v>49</v>
      </c>
      <c r="D9" s="104" t="s">
        <v>49</v>
      </c>
      <c r="E9" s="104" t="s">
        <v>49</v>
      </c>
      <c r="F9" s="104" t="s">
        <v>49</v>
      </c>
      <c r="G9" s="105">
        <f>G15+G12+G11</f>
        <v>0.5</v>
      </c>
    </row>
    <row r="10" spans="1:7" ht="15">
      <c r="A10" s="106"/>
      <c r="B10" s="86" t="s">
        <v>50</v>
      </c>
      <c r="C10" s="80"/>
      <c r="D10" s="80"/>
      <c r="E10" s="80"/>
      <c r="F10" s="80"/>
      <c r="G10" s="107"/>
    </row>
    <row r="11" spans="1:7" s="108" customFormat="1" ht="56.25" customHeight="1">
      <c r="A11" s="85" t="s">
        <v>51</v>
      </c>
      <c r="B11" s="73" t="s">
        <v>95</v>
      </c>
      <c r="C11" s="80">
        <v>30</v>
      </c>
      <c r="D11" s="80">
        <v>40</v>
      </c>
      <c r="E11" s="75">
        <f>_xlfn.IFERROR(C11/D11*100,(IF(C11=D11,100,120)))</f>
        <v>75</v>
      </c>
      <c r="F11" s="80" t="s">
        <v>81</v>
      </c>
      <c r="G11" s="77">
        <f>IF(E11&lt;80,0.25,IF(E11&gt;120,0.75,0.5))</f>
        <v>0.25</v>
      </c>
    </row>
    <row r="12" spans="1:7" s="108" customFormat="1" ht="30">
      <c r="A12" s="85" t="s">
        <v>54</v>
      </c>
      <c r="B12" s="73" t="s">
        <v>96</v>
      </c>
      <c r="C12" s="109" t="s">
        <v>49</v>
      </c>
      <c r="D12" s="109" t="s">
        <v>49</v>
      </c>
      <c r="E12" s="110">
        <f>AVERAGE(E13:E14)</f>
        <v>75</v>
      </c>
      <c r="F12" s="109" t="s">
        <v>81</v>
      </c>
      <c r="G12" s="77">
        <f>IF(E12&lt;80,0.25,IF(E12&gt;120,0.75,0.5))</f>
        <v>0.25</v>
      </c>
    </row>
    <row r="13" spans="1:7" s="108" customFormat="1" ht="45">
      <c r="A13" s="85" t="s">
        <v>57</v>
      </c>
      <c r="B13" s="73" t="s">
        <v>97</v>
      </c>
      <c r="C13" s="109">
        <v>30</v>
      </c>
      <c r="D13" s="109">
        <v>40</v>
      </c>
      <c r="E13" s="75">
        <f>_xlfn.IFERROR(C13/D13*100,(IF(C13=D13,100,120)))</f>
        <v>75</v>
      </c>
      <c r="F13" s="109" t="s">
        <v>49</v>
      </c>
      <c r="G13" s="111" t="s">
        <v>49</v>
      </c>
    </row>
    <row r="14" spans="1:7" s="108" customFormat="1" ht="15">
      <c r="A14" s="85" t="s">
        <v>60</v>
      </c>
      <c r="B14" s="73" t="s">
        <v>98</v>
      </c>
      <c r="C14" s="80">
        <v>30</v>
      </c>
      <c r="D14" s="80">
        <v>40</v>
      </c>
      <c r="E14" s="75">
        <f>_xlfn.IFERROR(C14/D14*100,(IF(C14=D14,100,120)))</f>
        <v>75</v>
      </c>
      <c r="F14" s="80" t="s">
        <v>49</v>
      </c>
      <c r="G14" s="107" t="s">
        <v>49</v>
      </c>
    </row>
    <row r="15" spans="1:7" s="108" customFormat="1" ht="79.5" customHeight="1">
      <c r="A15" s="112" t="s">
        <v>99</v>
      </c>
      <c r="B15" s="73" t="s">
        <v>100</v>
      </c>
      <c r="C15" s="113">
        <v>0</v>
      </c>
      <c r="D15" s="113">
        <v>0</v>
      </c>
      <c r="E15" s="75">
        <f>_xlfn.IFERROR(C15/D15*100,(IF(C15=D15,100,120)))</f>
        <v>100</v>
      </c>
      <c r="F15" s="80" t="s">
        <v>81</v>
      </c>
      <c r="G15" s="77">
        <v>0</v>
      </c>
    </row>
    <row r="16" spans="1:7" ht="45">
      <c r="A16" s="106" t="s">
        <v>66</v>
      </c>
      <c r="B16" s="86" t="s">
        <v>101</v>
      </c>
      <c r="C16" s="113">
        <f>C17</f>
        <v>0</v>
      </c>
      <c r="D16" s="113">
        <f>D17</f>
        <v>0</v>
      </c>
      <c r="E16" s="75">
        <f>E17</f>
        <v>100</v>
      </c>
      <c r="F16" s="113" t="str">
        <f>F17</f>
        <v>обратная</v>
      </c>
      <c r="G16" s="87">
        <f>G17</f>
        <v>0</v>
      </c>
    </row>
    <row r="17" spans="1:7" ht="45">
      <c r="A17" s="85" t="s">
        <v>69</v>
      </c>
      <c r="B17" s="86" t="s">
        <v>102</v>
      </c>
      <c r="C17" s="113">
        <v>0</v>
      </c>
      <c r="D17" s="113">
        <v>0</v>
      </c>
      <c r="E17" s="75">
        <f>_xlfn.IFERROR(C17/D17*100,(IF(C17=D17,100,120)))</f>
        <v>100</v>
      </c>
      <c r="F17" s="80" t="s">
        <v>81</v>
      </c>
      <c r="G17" s="77">
        <v>0</v>
      </c>
    </row>
    <row r="18" spans="1:7" ht="30">
      <c r="A18" s="106" t="s">
        <v>75</v>
      </c>
      <c r="B18" s="86" t="s">
        <v>103</v>
      </c>
      <c r="C18" s="113" t="s">
        <v>49</v>
      </c>
      <c r="D18" s="113" t="s">
        <v>49</v>
      </c>
      <c r="E18" s="80" t="s">
        <v>49</v>
      </c>
      <c r="F18" s="80" t="s">
        <v>49</v>
      </c>
      <c r="G18" s="87">
        <f>G20+G19</f>
        <v>0.25</v>
      </c>
    </row>
    <row r="19" spans="1:7" ht="51" customHeight="1">
      <c r="A19" s="85" t="s">
        <v>104</v>
      </c>
      <c r="B19" s="73" t="s">
        <v>105</v>
      </c>
      <c r="C19" s="114">
        <v>1</v>
      </c>
      <c r="D19" s="114">
        <v>1</v>
      </c>
      <c r="E19" s="75">
        <f>_xlfn.IFERROR(C19/D19*100,(IF(C19=D19,100,120)))</f>
        <v>100</v>
      </c>
      <c r="F19" s="80" t="s">
        <v>53</v>
      </c>
      <c r="G19" s="77">
        <v>0.25</v>
      </c>
    </row>
    <row r="20" spans="1:7" ht="72.75" customHeight="1">
      <c r="A20" s="106" t="s">
        <v>106</v>
      </c>
      <c r="B20" s="73" t="s">
        <v>107</v>
      </c>
      <c r="C20" s="113">
        <v>0</v>
      </c>
      <c r="D20" s="113">
        <v>0</v>
      </c>
      <c r="E20" s="75">
        <f>_xlfn.IFERROR(C20/D20*100,(IF(C20=D20,100,120)))</f>
        <v>100</v>
      </c>
      <c r="F20" s="80" t="s">
        <v>81</v>
      </c>
      <c r="G20" s="77">
        <v>0</v>
      </c>
    </row>
    <row r="21" spans="1:7" ht="45">
      <c r="A21" s="106" t="s">
        <v>77</v>
      </c>
      <c r="B21" s="115" t="s">
        <v>108</v>
      </c>
      <c r="C21" s="113">
        <f>C22</f>
        <v>0</v>
      </c>
      <c r="D21" s="113">
        <f>D22</f>
        <v>0</v>
      </c>
      <c r="E21" s="75">
        <f>E22</f>
        <v>100</v>
      </c>
      <c r="F21" s="80" t="str">
        <f>F22</f>
        <v>обратная</v>
      </c>
      <c r="G21" s="87">
        <f>G22</f>
        <v>0</v>
      </c>
    </row>
    <row r="22" spans="1:7" ht="60">
      <c r="A22" s="106" t="s">
        <v>109</v>
      </c>
      <c r="B22" s="73" t="s">
        <v>110</v>
      </c>
      <c r="C22" s="113">
        <v>0</v>
      </c>
      <c r="D22" s="113">
        <v>0</v>
      </c>
      <c r="E22" s="75">
        <f>_xlfn.IFERROR(C22/D22*100,(IF(C22=D22,100,120)))</f>
        <v>100</v>
      </c>
      <c r="F22" s="80" t="s">
        <v>81</v>
      </c>
      <c r="G22" s="77">
        <v>0</v>
      </c>
    </row>
    <row r="23" spans="1:7" ht="30">
      <c r="A23" s="116" t="s">
        <v>79</v>
      </c>
      <c r="B23" s="117" t="s">
        <v>111</v>
      </c>
      <c r="C23" s="118" t="s">
        <v>49</v>
      </c>
      <c r="D23" s="118" t="s">
        <v>49</v>
      </c>
      <c r="E23" s="118" t="s">
        <v>49</v>
      </c>
      <c r="F23" s="118" t="s">
        <v>49</v>
      </c>
      <c r="G23" s="119">
        <f>AVERAGE(G9,G16,G18,G21)</f>
        <v>0.1875</v>
      </c>
    </row>
    <row r="24" spans="1:7" ht="15">
      <c r="A24" s="120"/>
      <c r="B24" s="121"/>
      <c r="C24" s="122"/>
      <c r="D24" s="122"/>
      <c r="E24" s="122"/>
      <c r="F24" s="122"/>
      <c r="G24" s="123"/>
    </row>
    <row r="25" spans="2:8" s="25" customFormat="1" ht="30" customHeight="1">
      <c r="B25" s="21" t="s">
        <v>33</v>
      </c>
      <c r="C25" s="376"/>
      <c r="D25" s="376"/>
      <c r="E25" s="34"/>
      <c r="F25" s="377" t="s">
        <v>15</v>
      </c>
      <c r="G25" s="377"/>
      <c r="H25" s="24"/>
    </row>
  </sheetData>
  <sheetProtection selectLockedCells="1" selectUnlockedCells="1"/>
  <mergeCells count="12">
    <mergeCell ref="C6:D6"/>
    <mergeCell ref="E6:E7"/>
    <mergeCell ref="F6:F7"/>
    <mergeCell ref="G6:G7"/>
    <mergeCell ref="A8:B8"/>
    <mergeCell ref="C25:D25"/>
    <mergeCell ref="F25:G25"/>
    <mergeCell ref="A2:G2"/>
    <mergeCell ref="B3:G3"/>
    <mergeCell ref="B4:G4"/>
    <mergeCell ref="A6:A7"/>
    <mergeCell ref="B6:B7"/>
  </mergeCells>
  <printOptions/>
  <pageMargins left="0.7875" right="0.31527777777777777" top="0.19652777777777777" bottom="0.19652777777777777" header="0.5118055555555555" footer="0.5118055555555555"/>
  <pageSetup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="95" zoomScaleNormal="95" zoomScaleSheetLayoutView="100" zoomScalePageLayoutView="0" workbookViewId="0" topLeftCell="A1">
      <selection activeCell="I28" sqref="I28"/>
    </sheetView>
  </sheetViews>
  <sheetFormatPr defaultColWidth="10.75390625" defaultRowHeight="12.75" outlineLevelCol="1"/>
  <cols>
    <col min="1" max="1" width="5.75390625" style="96" customWidth="1"/>
    <col min="2" max="2" width="64.375" style="53" customWidth="1"/>
    <col min="3" max="3" width="14.00390625" style="53" customWidth="1"/>
    <col min="4" max="7" width="14.00390625" style="53" customWidth="1" outlineLevel="1"/>
    <col min="8" max="16384" width="10.75390625" style="53" customWidth="1"/>
  </cols>
  <sheetData>
    <row r="2" spans="1:7" ht="15.75">
      <c r="A2" s="383" t="s">
        <v>112</v>
      </c>
      <c r="B2" s="383"/>
      <c r="C2" s="383"/>
      <c r="D2" s="383"/>
      <c r="E2" s="383"/>
      <c r="F2" s="383"/>
      <c r="G2" s="383"/>
    </row>
    <row r="3" spans="2:7" ht="16.5" customHeight="1">
      <c r="B3" s="384" t="s">
        <v>17</v>
      </c>
      <c r="C3" s="384"/>
      <c r="D3" s="384"/>
      <c r="E3" s="384"/>
      <c r="F3" s="384"/>
      <c r="G3" s="384"/>
    </row>
    <row r="4" spans="1:7" s="54" customFormat="1" ht="13.5" customHeight="1">
      <c r="A4" s="97"/>
      <c r="B4" s="385" t="s">
        <v>38</v>
      </c>
      <c r="C4" s="385"/>
      <c r="D4" s="385"/>
      <c r="E4" s="385"/>
      <c r="F4" s="385"/>
      <c r="G4" s="385"/>
    </row>
    <row r="5" ht="12.75" customHeight="1"/>
    <row r="6" spans="1:7" s="98" customFormat="1" ht="15" customHeight="1">
      <c r="A6" s="386" t="s">
        <v>113</v>
      </c>
      <c r="B6" s="373" t="s">
        <v>93</v>
      </c>
      <c r="C6" s="380" t="s">
        <v>41</v>
      </c>
      <c r="D6" s="380"/>
      <c r="E6" s="373" t="s">
        <v>42</v>
      </c>
      <c r="F6" s="373" t="s">
        <v>43</v>
      </c>
      <c r="G6" s="374" t="s">
        <v>44</v>
      </c>
    </row>
    <row r="7" spans="1:7" s="98" customFormat="1" ht="30">
      <c r="A7" s="386"/>
      <c r="B7" s="373"/>
      <c r="C7" s="99" t="s">
        <v>45</v>
      </c>
      <c r="D7" s="99" t="s">
        <v>46</v>
      </c>
      <c r="E7" s="373"/>
      <c r="F7" s="373"/>
      <c r="G7" s="374"/>
    </row>
    <row r="8" spans="1:7" s="102" customFormat="1" ht="15">
      <c r="A8" s="375">
        <v>1</v>
      </c>
      <c r="B8" s="375"/>
      <c r="C8" s="100">
        <v>2</v>
      </c>
      <c r="D8" s="100">
        <v>3</v>
      </c>
      <c r="E8" s="100">
        <v>4</v>
      </c>
      <c r="F8" s="100">
        <v>5</v>
      </c>
      <c r="G8" s="101">
        <v>6</v>
      </c>
    </row>
    <row r="9" spans="1:7" ht="45">
      <c r="A9" s="103" t="s">
        <v>47</v>
      </c>
      <c r="B9" s="124" t="s">
        <v>114</v>
      </c>
      <c r="C9" s="104">
        <v>1</v>
      </c>
      <c r="D9" s="104">
        <v>1</v>
      </c>
      <c r="E9" s="75">
        <f>_xlfn.IFERROR(C9/D9*100,(IF(C9=D9,100,120)))</f>
        <v>100</v>
      </c>
      <c r="F9" s="104" t="s">
        <v>53</v>
      </c>
      <c r="G9" s="77">
        <f>IF(E9&lt;80,3,IF(E9&gt;120,1,2))</f>
        <v>2</v>
      </c>
    </row>
    <row r="10" spans="1:7" ht="15">
      <c r="A10" s="106" t="s">
        <v>66</v>
      </c>
      <c r="B10" s="73" t="s">
        <v>115</v>
      </c>
      <c r="C10" s="80" t="s">
        <v>49</v>
      </c>
      <c r="D10" s="80" t="s">
        <v>49</v>
      </c>
      <c r="E10" s="80" t="s">
        <v>49</v>
      </c>
      <c r="F10" s="80" t="s">
        <v>49</v>
      </c>
      <c r="G10" s="87">
        <f>G12+G13+G14+G15+G16+G17</f>
        <v>6</v>
      </c>
    </row>
    <row r="11" spans="1:7" ht="15">
      <c r="A11" s="106"/>
      <c r="B11" s="73" t="s">
        <v>68</v>
      </c>
      <c r="C11" s="80"/>
      <c r="D11" s="80"/>
      <c r="E11" s="80"/>
      <c r="F11" s="80"/>
      <c r="G11" s="107"/>
    </row>
    <row r="12" spans="1:7" s="108" customFormat="1" ht="60">
      <c r="A12" s="85" t="s">
        <v>69</v>
      </c>
      <c r="B12" s="73" t="s">
        <v>116</v>
      </c>
      <c r="C12" s="125">
        <f>'[1]2.2'!C17</f>
        <v>0</v>
      </c>
      <c r="D12" s="125">
        <f>'[1]2.2'!D17</f>
        <v>0</v>
      </c>
      <c r="E12" s="75">
        <f aca="true" t="shared" si="0" ref="E12:E17">_xlfn.IFERROR(C12/D12*100,(IF(C12=D12,100,120)))</f>
        <v>100</v>
      </c>
      <c r="F12" s="80" t="s">
        <v>81</v>
      </c>
      <c r="G12" s="77">
        <f>IF(E12&lt;80,1,IF(E12&gt;120,3,2))</f>
        <v>2</v>
      </c>
    </row>
    <row r="13" spans="1:7" s="108" customFormat="1" ht="60">
      <c r="A13" s="85" t="s">
        <v>71</v>
      </c>
      <c r="B13" s="73" t="s">
        <v>117</v>
      </c>
      <c r="C13" s="125">
        <v>0</v>
      </c>
      <c r="D13" s="125">
        <v>0</v>
      </c>
      <c r="E13" s="75">
        <f t="shared" si="0"/>
        <v>100</v>
      </c>
      <c r="F13" s="80" t="s">
        <v>53</v>
      </c>
      <c r="G13" s="77">
        <v>0</v>
      </c>
    </row>
    <row r="14" spans="1:10" s="108" customFormat="1" ht="80.25" customHeight="1">
      <c r="A14" s="85" t="s">
        <v>73</v>
      </c>
      <c r="B14" s="126" t="s">
        <v>118</v>
      </c>
      <c r="C14" s="125">
        <v>0</v>
      </c>
      <c r="D14" s="125">
        <v>0.03</v>
      </c>
      <c r="E14" s="75">
        <f t="shared" si="0"/>
        <v>0</v>
      </c>
      <c r="F14" s="80" t="s">
        <v>81</v>
      </c>
      <c r="G14" s="77">
        <f>IF(E14&lt;80,1,IF(E14&gt;120,3,2))</f>
        <v>1</v>
      </c>
      <c r="J14" s="108" t="s">
        <v>59</v>
      </c>
    </row>
    <row r="15" spans="1:7" s="108" customFormat="1" ht="75">
      <c r="A15" s="85" t="s">
        <v>119</v>
      </c>
      <c r="B15" s="73" t="s">
        <v>120</v>
      </c>
      <c r="C15" s="125">
        <v>0</v>
      </c>
      <c r="D15" s="125">
        <v>0.02</v>
      </c>
      <c r="E15" s="75">
        <f t="shared" si="0"/>
        <v>0</v>
      </c>
      <c r="F15" s="80" t="s">
        <v>81</v>
      </c>
      <c r="G15" s="77">
        <f>IF(E15&lt;80,1,IF(E15&gt;120,3,2))</f>
        <v>1</v>
      </c>
    </row>
    <row r="16" spans="1:7" s="108" customFormat="1" ht="45">
      <c r="A16" s="85" t="s">
        <v>121</v>
      </c>
      <c r="B16" s="73" t="s">
        <v>122</v>
      </c>
      <c r="C16" s="125">
        <v>0.02</v>
      </c>
      <c r="D16" s="125">
        <v>0.01</v>
      </c>
      <c r="E16" s="75">
        <f t="shared" si="0"/>
        <v>200</v>
      </c>
      <c r="F16" s="80" t="s">
        <v>53</v>
      </c>
      <c r="G16" s="77">
        <f>IF(E16&lt;80,3,IF(E16&gt;120,1,2))</f>
        <v>1</v>
      </c>
    </row>
    <row r="17" spans="1:7" s="108" customFormat="1" ht="45">
      <c r="A17" s="85" t="s">
        <v>123</v>
      </c>
      <c r="B17" s="73" t="s">
        <v>124</v>
      </c>
      <c r="C17" s="80">
        <v>3</v>
      </c>
      <c r="D17" s="80">
        <v>3</v>
      </c>
      <c r="E17" s="75">
        <f t="shared" si="0"/>
        <v>100</v>
      </c>
      <c r="F17" s="80" t="s">
        <v>53</v>
      </c>
      <c r="G17" s="77">
        <v>1</v>
      </c>
    </row>
    <row r="18" spans="1:7" ht="30">
      <c r="A18" s="106" t="s">
        <v>75</v>
      </c>
      <c r="B18" s="73" t="s">
        <v>125</v>
      </c>
      <c r="C18" s="80" t="s">
        <v>49</v>
      </c>
      <c r="D18" s="80" t="s">
        <v>49</v>
      </c>
      <c r="E18" s="80" t="s">
        <v>49</v>
      </c>
      <c r="F18" s="80" t="s">
        <v>49</v>
      </c>
      <c r="G18" s="87">
        <f>G20+G21</f>
        <v>3</v>
      </c>
    </row>
    <row r="19" spans="1:7" ht="15">
      <c r="A19" s="106"/>
      <c r="B19" s="73" t="s">
        <v>68</v>
      </c>
      <c r="C19" s="80"/>
      <c r="D19" s="80"/>
      <c r="E19" s="80"/>
      <c r="F19" s="80"/>
      <c r="G19" s="107"/>
    </row>
    <row r="20" spans="1:7" s="108" customFormat="1" ht="30">
      <c r="A20" s="106" t="s">
        <v>104</v>
      </c>
      <c r="B20" s="73" t="s">
        <v>126</v>
      </c>
      <c r="C20" s="80">
        <v>10</v>
      </c>
      <c r="D20" s="80">
        <v>15</v>
      </c>
      <c r="E20" s="75">
        <f>_xlfn.IFERROR(C20/D20*100,(IF(C20=D20,100,120)))</f>
        <v>66.66666666666666</v>
      </c>
      <c r="F20" s="80" t="s">
        <v>81</v>
      </c>
      <c r="G20" s="77">
        <f>IF(E20&lt;80,1,IF(E20&gt;120,3,2))</f>
        <v>1</v>
      </c>
    </row>
    <row r="21" spans="1:7" s="108" customFormat="1" ht="45">
      <c r="A21" s="106" t="s">
        <v>106</v>
      </c>
      <c r="B21" s="73" t="s">
        <v>127</v>
      </c>
      <c r="C21" s="80" t="s">
        <v>49</v>
      </c>
      <c r="D21" s="80" t="s">
        <v>49</v>
      </c>
      <c r="E21" s="75">
        <f>AVERAGE(E22:E24)</f>
        <v>100</v>
      </c>
      <c r="F21" s="80" t="s">
        <v>53</v>
      </c>
      <c r="G21" s="77">
        <f>IF(E21&lt;80,3,IF(E21&gt;120,1,2))</f>
        <v>2</v>
      </c>
    </row>
    <row r="22" spans="1:7" ht="15">
      <c r="A22" s="106" t="s">
        <v>57</v>
      </c>
      <c r="B22" s="73" t="s">
        <v>128</v>
      </c>
      <c r="C22" s="80">
        <v>0</v>
      </c>
      <c r="D22" s="80">
        <v>0</v>
      </c>
      <c r="E22" s="75">
        <f>_xlfn.IFERROR(C22/D22*100,(IF(C22=D22,100,120)))</f>
        <v>100</v>
      </c>
      <c r="F22" s="80" t="s">
        <v>49</v>
      </c>
      <c r="G22" s="107"/>
    </row>
    <row r="23" spans="1:7" ht="30">
      <c r="A23" s="106" t="s">
        <v>60</v>
      </c>
      <c r="B23" s="73" t="s">
        <v>129</v>
      </c>
      <c r="C23" s="80">
        <v>0</v>
      </c>
      <c r="D23" s="80">
        <v>0</v>
      </c>
      <c r="E23" s="75">
        <f>_xlfn.IFERROR(C23/D23*100,(IF(C23=D23,100,120)))</f>
        <v>100</v>
      </c>
      <c r="F23" s="80" t="s">
        <v>49</v>
      </c>
      <c r="G23" s="107" t="s">
        <v>49</v>
      </c>
    </row>
    <row r="24" spans="1:7" ht="33">
      <c r="A24" s="106" t="s">
        <v>62</v>
      </c>
      <c r="B24" s="73" t="s">
        <v>130</v>
      </c>
      <c r="C24" s="80">
        <v>0</v>
      </c>
      <c r="D24" s="80">
        <v>0</v>
      </c>
      <c r="E24" s="75">
        <f>_xlfn.IFERROR(C24/D24*100,(IF(C24=D24,100,120)))</f>
        <v>100</v>
      </c>
      <c r="F24" s="80" t="s">
        <v>49</v>
      </c>
      <c r="G24" s="107" t="s">
        <v>49</v>
      </c>
    </row>
    <row r="25" spans="1:7" ht="30">
      <c r="A25" s="106" t="s">
        <v>77</v>
      </c>
      <c r="B25" s="73" t="s">
        <v>131</v>
      </c>
      <c r="C25" s="80">
        <v>0</v>
      </c>
      <c r="D25" s="80">
        <v>0</v>
      </c>
      <c r="E25" s="75">
        <f>_xlfn.IFERROR(C25/D25*100,(IF(C25=D25,100,120)))</f>
        <v>100</v>
      </c>
      <c r="F25" s="80" t="s">
        <v>81</v>
      </c>
      <c r="G25" s="87">
        <f>G26</f>
        <v>2</v>
      </c>
    </row>
    <row r="26" spans="1:7" ht="45">
      <c r="A26" s="106" t="s">
        <v>109</v>
      </c>
      <c r="B26" s="73" t="s">
        <v>132</v>
      </c>
      <c r="C26" s="80">
        <v>0</v>
      </c>
      <c r="D26" s="80">
        <v>0</v>
      </c>
      <c r="E26" s="75">
        <f>_xlfn.IFERROR(C26/D26*100,(IF(C26=D26,100,120)))</f>
        <v>100</v>
      </c>
      <c r="F26" s="80" t="s">
        <v>81</v>
      </c>
      <c r="G26" s="77">
        <f>IF(E26&lt;80,1,IF(E26&gt;120,3,2))</f>
        <v>2</v>
      </c>
    </row>
    <row r="27" spans="1:7" ht="45">
      <c r="A27" s="106" t="s">
        <v>79</v>
      </c>
      <c r="B27" s="73" t="s">
        <v>133</v>
      </c>
      <c r="C27" s="80" t="s">
        <v>49</v>
      </c>
      <c r="D27" s="80" t="s">
        <v>49</v>
      </c>
      <c r="E27" s="80" t="s">
        <v>49</v>
      </c>
      <c r="F27" s="80" t="s">
        <v>49</v>
      </c>
      <c r="G27" s="87">
        <f>G29+G30</f>
        <v>0</v>
      </c>
    </row>
    <row r="28" spans="1:7" ht="15">
      <c r="A28" s="106"/>
      <c r="B28" s="73" t="s">
        <v>68</v>
      </c>
      <c r="C28" s="80"/>
      <c r="D28" s="80"/>
      <c r="E28" s="80"/>
      <c r="F28" s="80"/>
      <c r="G28" s="107"/>
    </row>
    <row r="29" spans="1:7" s="108" customFormat="1" ht="47.25" customHeight="1">
      <c r="A29" s="106" t="s">
        <v>82</v>
      </c>
      <c r="B29" s="73" t="s">
        <v>134</v>
      </c>
      <c r="C29" s="80">
        <v>0</v>
      </c>
      <c r="D29" s="80">
        <v>0</v>
      </c>
      <c r="E29" s="75">
        <f>_xlfn.IFERROR(C29/D29*100,(IF(C29=D29,100,120)))</f>
        <v>100</v>
      </c>
      <c r="F29" s="80" t="s">
        <v>81</v>
      </c>
      <c r="G29" s="77">
        <v>0</v>
      </c>
    </row>
    <row r="30" spans="1:7" s="108" customFormat="1" ht="76.5" customHeight="1">
      <c r="A30" s="106" t="s">
        <v>135</v>
      </c>
      <c r="B30" s="115" t="s">
        <v>136</v>
      </c>
      <c r="C30" s="127">
        <v>0</v>
      </c>
      <c r="D30" s="127">
        <v>0</v>
      </c>
      <c r="E30" s="75">
        <f>_xlfn.IFERROR(C30/D30*100,(IF(C30=D30,100,120)))</f>
        <v>100</v>
      </c>
      <c r="F30" s="80" t="s">
        <v>53</v>
      </c>
      <c r="G30" s="77">
        <v>0</v>
      </c>
    </row>
    <row r="31" spans="1:7" ht="15">
      <c r="A31" s="116" t="s">
        <v>84</v>
      </c>
      <c r="B31" s="128" t="s">
        <v>137</v>
      </c>
      <c r="C31" s="118" t="s">
        <v>49</v>
      </c>
      <c r="D31" s="118" t="s">
        <v>49</v>
      </c>
      <c r="E31" s="118" t="s">
        <v>49</v>
      </c>
      <c r="F31" s="118" t="s">
        <v>49</v>
      </c>
      <c r="G31" s="129">
        <f>AVERAGE(G9,G10,G18,G25,G27)</f>
        <v>2.6</v>
      </c>
    </row>
    <row r="32" ht="19.5" customHeight="1"/>
    <row r="33" spans="2:8" s="25" customFormat="1" ht="30" customHeight="1">
      <c r="B33" s="21" t="s">
        <v>33</v>
      </c>
      <c r="C33" s="130"/>
      <c r="D33" s="381" t="s">
        <v>15</v>
      </c>
      <c r="E33" s="381"/>
      <c r="F33" s="345"/>
      <c r="G33" s="345"/>
      <c r="H33" s="24"/>
    </row>
    <row r="34" spans="1:2" ht="15">
      <c r="A34" s="131"/>
      <c r="B34" s="132"/>
    </row>
    <row r="35" spans="1:7" s="133" customFormat="1" ht="12" customHeight="1">
      <c r="A35" s="382" t="s">
        <v>138</v>
      </c>
      <c r="B35" s="382"/>
      <c r="C35" s="382"/>
      <c r="D35" s="382"/>
      <c r="E35" s="382"/>
      <c r="F35" s="382"/>
      <c r="G35" s="382"/>
    </row>
    <row r="36" ht="3" customHeight="1"/>
    <row r="38" ht="15">
      <c r="G38" s="53" t="s">
        <v>59</v>
      </c>
    </row>
  </sheetData>
  <sheetProtection selectLockedCells="1" selectUnlockedCells="1"/>
  <mergeCells count="13">
    <mergeCell ref="A35:G35"/>
    <mergeCell ref="A2:G2"/>
    <mergeCell ref="B3:G3"/>
    <mergeCell ref="B4:G4"/>
    <mergeCell ref="A6:A7"/>
    <mergeCell ref="B6:B7"/>
    <mergeCell ref="C6:D6"/>
    <mergeCell ref="E6:E7"/>
    <mergeCell ref="F6:F7"/>
    <mergeCell ref="G6:G7"/>
    <mergeCell ref="A8:B8"/>
    <mergeCell ref="D33:E33"/>
    <mergeCell ref="F33:G33"/>
  </mergeCells>
  <printOptions horizontalCentered="1"/>
  <pageMargins left="0.7875" right="0.31527777777777777" top="0.19652777777777777" bottom="0.39375" header="0.19652777777777777" footer="0.5118055555555555"/>
  <pageSetup horizontalDpi="300" verticalDpi="300" orientation="portrait" paperSize="9" scale="6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95" zoomScaleNormal="95" zoomScaleSheetLayoutView="115" zoomScalePageLayoutView="0" workbookViewId="0" topLeftCell="A38">
      <selection activeCell="B53" sqref="B53"/>
    </sheetView>
  </sheetViews>
  <sheetFormatPr defaultColWidth="23.25390625" defaultRowHeight="12.75"/>
  <cols>
    <col min="1" max="1" width="5.875" style="1" customWidth="1"/>
    <col min="2" max="2" width="59.625" style="1" customWidth="1"/>
    <col min="3" max="3" width="0" style="1" hidden="1" customWidth="1"/>
    <col min="4" max="6" width="22.875" style="1" customWidth="1"/>
    <col min="7" max="7" width="18.625" style="1" customWidth="1"/>
    <col min="8" max="16384" width="23.25390625" style="1" customWidth="1"/>
  </cols>
  <sheetData>
    <row r="1" spans="1:7" ht="15.75">
      <c r="A1" s="345" t="s">
        <v>139</v>
      </c>
      <c r="B1" s="345"/>
      <c r="C1" s="345"/>
      <c r="D1" s="345"/>
      <c r="E1" s="345"/>
      <c r="F1" s="345"/>
      <c r="G1" s="345"/>
    </row>
    <row r="2" spans="1:7" ht="14.25" customHeight="1">
      <c r="A2" s="345" t="s">
        <v>140</v>
      </c>
      <c r="B2" s="345"/>
      <c r="C2" s="345"/>
      <c r="D2" s="345"/>
      <c r="E2" s="345"/>
      <c r="F2" s="345"/>
      <c r="G2" s="345"/>
    </row>
    <row r="3" spans="1:7" ht="14.25" customHeight="1">
      <c r="A3" s="345" t="s">
        <v>141</v>
      </c>
      <c r="B3" s="345"/>
      <c r="C3" s="345"/>
      <c r="D3" s="345"/>
      <c r="E3" s="345"/>
      <c r="F3" s="345"/>
      <c r="G3" s="345"/>
    </row>
    <row r="4" spans="2:7" s="53" customFormat="1" ht="16.5" customHeight="1">
      <c r="B4" s="390" t="s">
        <v>17</v>
      </c>
      <c r="C4" s="390"/>
      <c r="D4" s="390"/>
      <c r="E4" s="390"/>
      <c r="F4" s="390"/>
      <c r="G4" s="390"/>
    </row>
    <row r="5" spans="2:7" s="54" customFormat="1" ht="13.5" customHeight="1">
      <c r="B5" s="367" t="s">
        <v>38</v>
      </c>
      <c r="C5" s="367"/>
      <c r="D5" s="367"/>
      <c r="E5" s="367"/>
      <c r="F5" s="367"/>
      <c r="G5" s="367"/>
    </row>
    <row r="6" ht="8.25" customHeight="1"/>
    <row r="7" spans="1:7" s="136" customFormat="1" ht="18" customHeight="1">
      <c r="A7" s="134" t="s">
        <v>39</v>
      </c>
      <c r="B7" s="135" t="s">
        <v>142</v>
      </c>
      <c r="C7" s="391" t="s">
        <v>143</v>
      </c>
      <c r="D7" s="391"/>
      <c r="E7" s="391"/>
      <c r="F7" s="391"/>
      <c r="G7" s="391"/>
    </row>
    <row r="8" spans="1:7" s="136" customFormat="1" ht="29.25" customHeight="1">
      <c r="A8" s="387" t="s">
        <v>144</v>
      </c>
      <c r="B8" s="387"/>
      <c r="C8" s="137" t="s">
        <v>145</v>
      </c>
      <c r="D8" s="137" t="s">
        <v>146</v>
      </c>
      <c r="E8" s="138" t="s">
        <v>147</v>
      </c>
      <c r="F8" s="137" t="s">
        <v>148</v>
      </c>
      <c r="G8" s="138" t="s">
        <v>149</v>
      </c>
    </row>
    <row r="9" spans="1:7" s="144" customFormat="1" ht="18.75">
      <c r="A9" s="139" t="s">
        <v>150</v>
      </c>
      <c r="B9" s="140"/>
      <c r="C9" s="141">
        <f>'2.1'!G41</f>
        <v>1.5</v>
      </c>
      <c r="D9" s="142">
        <f aca="true" t="shared" si="0" ref="D9:D45">C9</f>
        <v>1.5</v>
      </c>
      <c r="E9" s="142">
        <f aca="true" t="shared" si="1" ref="E9:E45">C9</f>
        <v>1.5</v>
      </c>
      <c r="F9" s="142">
        <f aca="true" t="shared" si="2" ref="F9:F45">C9</f>
        <v>1.5</v>
      </c>
      <c r="G9" s="143">
        <f aca="true" t="shared" si="3" ref="G9:G45">C9</f>
        <v>1.5</v>
      </c>
    </row>
    <row r="10" spans="1:7" s="144" customFormat="1" ht="39">
      <c r="A10" s="145" t="s">
        <v>151</v>
      </c>
      <c r="B10" s="146" t="s">
        <v>48</v>
      </c>
      <c r="C10" s="147">
        <f>'2.1'!G21</f>
        <v>2</v>
      </c>
      <c r="D10" s="148">
        <f t="shared" si="0"/>
        <v>2</v>
      </c>
      <c r="E10" s="148">
        <f t="shared" si="1"/>
        <v>2</v>
      </c>
      <c r="F10" s="148">
        <f t="shared" si="2"/>
        <v>2</v>
      </c>
      <c r="G10" s="149">
        <f t="shared" si="3"/>
        <v>2</v>
      </c>
    </row>
    <row r="11" spans="1:7" s="144" customFormat="1" ht="39">
      <c r="A11" s="145" t="s">
        <v>152</v>
      </c>
      <c r="B11" s="150" t="s">
        <v>52</v>
      </c>
      <c r="C11" s="147">
        <f>'2.1'!G22</f>
        <v>1</v>
      </c>
      <c r="D11" s="148">
        <f t="shared" si="0"/>
        <v>1</v>
      </c>
      <c r="E11" s="148">
        <f t="shared" si="1"/>
        <v>1</v>
      </c>
      <c r="F11" s="148">
        <f t="shared" si="2"/>
        <v>1</v>
      </c>
      <c r="G11" s="149">
        <f t="shared" si="3"/>
        <v>1</v>
      </c>
    </row>
    <row r="12" spans="1:7" s="144" customFormat="1" ht="51.75">
      <c r="A12" s="145" t="s">
        <v>153</v>
      </c>
      <c r="B12" s="151" t="s">
        <v>55</v>
      </c>
      <c r="C12" s="147">
        <f>'2.1'!G22</f>
        <v>1</v>
      </c>
      <c r="D12" s="148">
        <f t="shared" si="0"/>
        <v>1</v>
      </c>
      <c r="E12" s="148">
        <f t="shared" si="1"/>
        <v>1</v>
      </c>
      <c r="F12" s="148">
        <f t="shared" si="2"/>
        <v>1</v>
      </c>
      <c r="G12" s="149">
        <f t="shared" si="3"/>
        <v>1</v>
      </c>
    </row>
    <row r="13" spans="1:7" s="144" customFormat="1" ht="25.5">
      <c r="A13" s="145" t="s">
        <v>154</v>
      </c>
      <c r="B13" s="152" t="s">
        <v>155</v>
      </c>
      <c r="C13" s="147">
        <f>'2.1'!G22</f>
        <v>1</v>
      </c>
      <c r="D13" s="148">
        <f t="shared" si="0"/>
        <v>1</v>
      </c>
      <c r="E13" s="148">
        <f t="shared" si="1"/>
        <v>1</v>
      </c>
      <c r="F13" s="148">
        <f t="shared" si="2"/>
        <v>1</v>
      </c>
      <c r="G13" s="149">
        <f t="shared" si="3"/>
        <v>1</v>
      </c>
    </row>
    <row r="14" spans="1:7" s="144" customFormat="1" ht="38.25">
      <c r="A14" s="145" t="s">
        <v>156</v>
      </c>
      <c r="B14" s="152" t="s">
        <v>157</v>
      </c>
      <c r="C14" s="147">
        <f>'2.1'!G22</f>
        <v>1</v>
      </c>
      <c r="D14" s="148">
        <f t="shared" si="0"/>
        <v>1</v>
      </c>
      <c r="E14" s="148">
        <f t="shared" si="1"/>
        <v>1</v>
      </c>
      <c r="F14" s="148">
        <f t="shared" si="2"/>
        <v>1</v>
      </c>
      <c r="G14" s="149">
        <f t="shared" si="3"/>
        <v>1</v>
      </c>
    </row>
    <row r="15" spans="1:7" s="144" customFormat="1" ht="23.25" customHeight="1">
      <c r="A15" s="145" t="s">
        <v>158</v>
      </c>
      <c r="B15" s="153" t="s">
        <v>70</v>
      </c>
      <c r="C15" s="147">
        <f>'2.1'!G30</f>
        <v>2</v>
      </c>
      <c r="D15" s="148">
        <f t="shared" si="0"/>
        <v>2</v>
      </c>
      <c r="E15" s="148">
        <f t="shared" si="1"/>
        <v>2</v>
      </c>
      <c r="F15" s="148">
        <f t="shared" si="2"/>
        <v>2</v>
      </c>
      <c r="G15" s="149">
        <f t="shared" si="3"/>
        <v>2</v>
      </c>
    </row>
    <row r="16" spans="1:7" s="144" customFormat="1" ht="38.25">
      <c r="A16" s="145" t="s">
        <v>159</v>
      </c>
      <c r="B16" s="152" t="s">
        <v>74</v>
      </c>
      <c r="C16" s="147">
        <f>'2.1'!G31</f>
        <v>0</v>
      </c>
      <c r="D16" s="148">
        <f t="shared" si="0"/>
        <v>0</v>
      </c>
      <c r="E16" s="148">
        <f t="shared" si="1"/>
        <v>0</v>
      </c>
      <c r="F16" s="148">
        <f t="shared" si="2"/>
        <v>0</v>
      </c>
      <c r="G16" s="149">
        <f t="shared" si="3"/>
        <v>0</v>
      </c>
    </row>
    <row r="17" spans="1:7" s="144" customFormat="1" ht="39">
      <c r="A17" s="145" t="s">
        <v>160</v>
      </c>
      <c r="B17" s="153" t="s">
        <v>76</v>
      </c>
      <c r="C17" s="147">
        <f>'2.1'!G33</f>
        <v>0</v>
      </c>
      <c r="D17" s="148">
        <f t="shared" si="0"/>
        <v>0</v>
      </c>
      <c r="E17" s="148">
        <f t="shared" si="1"/>
        <v>0</v>
      </c>
      <c r="F17" s="148">
        <f t="shared" si="2"/>
        <v>0</v>
      </c>
      <c r="G17" s="149">
        <f t="shared" si="3"/>
        <v>0</v>
      </c>
    </row>
    <row r="18" spans="1:7" s="144" customFormat="1" ht="63" customHeight="1">
      <c r="A18" s="145" t="s">
        <v>161</v>
      </c>
      <c r="B18" s="153" t="s">
        <v>78</v>
      </c>
      <c r="C18" s="147">
        <f>'2.1'!G34</f>
        <v>0</v>
      </c>
      <c r="D18" s="148">
        <f t="shared" si="0"/>
        <v>0</v>
      </c>
      <c r="E18" s="148">
        <f t="shared" si="1"/>
        <v>0</v>
      </c>
      <c r="F18" s="148">
        <f t="shared" si="2"/>
        <v>0</v>
      </c>
      <c r="G18" s="149">
        <f t="shared" si="3"/>
        <v>0</v>
      </c>
    </row>
    <row r="19" spans="1:7" s="144" customFormat="1" ht="53.25" customHeight="1">
      <c r="A19" s="145" t="s">
        <v>162</v>
      </c>
      <c r="B19" s="150" t="s">
        <v>83</v>
      </c>
      <c r="C19" s="147">
        <f>'2.1'!G36</f>
        <v>0</v>
      </c>
      <c r="D19" s="148">
        <f t="shared" si="0"/>
        <v>0</v>
      </c>
      <c r="E19" s="148">
        <f t="shared" si="1"/>
        <v>0</v>
      </c>
      <c r="F19" s="148">
        <f t="shared" si="2"/>
        <v>0</v>
      </c>
      <c r="G19" s="149">
        <f t="shared" si="3"/>
        <v>0</v>
      </c>
    </row>
    <row r="20" spans="1:7" s="144" customFormat="1" ht="51">
      <c r="A20" s="145" t="s">
        <v>163</v>
      </c>
      <c r="B20" s="154" t="s">
        <v>164</v>
      </c>
      <c r="C20" s="147">
        <f>'2.1'!G39</f>
        <v>0</v>
      </c>
      <c r="D20" s="148">
        <f t="shared" si="0"/>
        <v>0</v>
      </c>
      <c r="E20" s="148">
        <f t="shared" si="1"/>
        <v>0</v>
      </c>
      <c r="F20" s="148">
        <f t="shared" si="2"/>
        <v>0</v>
      </c>
      <c r="G20" s="149">
        <f t="shared" si="3"/>
        <v>0</v>
      </c>
    </row>
    <row r="21" spans="1:7" s="144" customFormat="1" ht="64.5">
      <c r="A21" s="155" t="s">
        <v>165</v>
      </c>
      <c r="B21" s="156" t="s">
        <v>89</v>
      </c>
      <c r="C21" s="157">
        <f>'2.1'!G40</f>
        <v>0</v>
      </c>
      <c r="D21" s="158">
        <f t="shared" si="0"/>
        <v>0</v>
      </c>
      <c r="E21" s="158">
        <f t="shared" si="1"/>
        <v>0</v>
      </c>
      <c r="F21" s="158">
        <f t="shared" si="2"/>
        <v>0</v>
      </c>
      <c r="G21" s="159">
        <f t="shared" si="3"/>
        <v>0</v>
      </c>
    </row>
    <row r="22" spans="1:7" s="144" customFormat="1" ht="20.25">
      <c r="A22" s="139" t="s">
        <v>166</v>
      </c>
      <c r="B22" s="140"/>
      <c r="C22" s="160">
        <f>'2.2'!G23</f>
        <v>0.1875</v>
      </c>
      <c r="D22" s="161">
        <f t="shared" si="0"/>
        <v>0.1875</v>
      </c>
      <c r="E22" s="161">
        <f t="shared" si="1"/>
        <v>0.1875</v>
      </c>
      <c r="F22" s="161">
        <f t="shared" si="2"/>
        <v>0.1875</v>
      </c>
      <c r="G22" s="162">
        <f t="shared" si="3"/>
        <v>0.1875</v>
      </c>
    </row>
    <row r="23" spans="1:7" s="144" customFormat="1" ht="38.25">
      <c r="A23" s="145" t="s">
        <v>151</v>
      </c>
      <c r="B23" s="152" t="s">
        <v>95</v>
      </c>
      <c r="C23" s="163">
        <f>'2.2'!G11</f>
        <v>0.25</v>
      </c>
      <c r="D23" s="148">
        <f t="shared" si="0"/>
        <v>0.25</v>
      </c>
      <c r="E23" s="148">
        <f t="shared" si="1"/>
        <v>0.25</v>
      </c>
      <c r="F23" s="148">
        <f t="shared" si="2"/>
        <v>0.25</v>
      </c>
      <c r="G23" s="149">
        <f t="shared" si="3"/>
        <v>0.25</v>
      </c>
    </row>
    <row r="24" spans="1:7" s="144" customFormat="1" ht="45">
      <c r="A24" s="145" t="s">
        <v>167</v>
      </c>
      <c r="B24" s="73" t="s">
        <v>168</v>
      </c>
      <c r="C24" s="163">
        <f>'2.2'!G12</f>
        <v>0.25</v>
      </c>
      <c r="D24" s="148">
        <f t="shared" si="0"/>
        <v>0.25</v>
      </c>
      <c r="E24" s="148">
        <f t="shared" si="1"/>
        <v>0.25</v>
      </c>
      <c r="F24" s="148">
        <f t="shared" si="2"/>
        <v>0.25</v>
      </c>
      <c r="G24" s="149">
        <f t="shared" si="3"/>
        <v>0.25</v>
      </c>
    </row>
    <row r="25" spans="1:7" s="144" customFormat="1" ht="15.75">
      <c r="A25" s="145" t="s">
        <v>169</v>
      </c>
      <c r="B25" s="73" t="s">
        <v>170</v>
      </c>
      <c r="C25" s="163">
        <f>'2.2'!G12</f>
        <v>0.25</v>
      </c>
      <c r="D25" s="148">
        <f t="shared" si="0"/>
        <v>0.25</v>
      </c>
      <c r="E25" s="148">
        <f t="shared" si="1"/>
        <v>0.25</v>
      </c>
      <c r="F25" s="148">
        <f t="shared" si="2"/>
        <v>0.25</v>
      </c>
      <c r="G25" s="149">
        <f t="shared" si="3"/>
        <v>0.25</v>
      </c>
    </row>
    <row r="26" spans="1:7" s="144" customFormat="1" ht="77.25" customHeight="1">
      <c r="A26" s="145" t="s">
        <v>171</v>
      </c>
      <c r="B26" s="73" t="s">
        <v>100</v>
      </c>
      <c r="C26" s="163">
        <f>'2.2'!G15</f>
        <v>0</v>
      </c>
      <c r="D26" s="148">
        <f t="shared" si="0"/>
        <v>0</v>
      </c>
      <c r="E26" s="148">
        <f t="shared" si="1"/>
        <v>0</v>
      </c>
      <c r="F26" s="148">
        <f t="shared" si="2"/>
        <v>0</v>
      </c>
      <c r="G26" s="149">
        <f t="shared" si="3"/>
        <v>0</v>
      </c>
    </row>
    <row r="27" spans="1:7" s="144" customFormat="1" ht="38.25">
      <c r="A27" s="145" t="s">
        <v>172</v>
      </c>
      <c r="B27" s="152" t="s">
        <v>102</v>
      </c>
      <c r="C27" s="163">
        <f>'2.2'!G17</f>
        <v>0</v>
      </c>
      <c r="D27" s="148">
        <f t="shared" si="0"/>
        <v>0</v>
      </c>
      <c r="E27" s="148">
        <f t="shared" si="1"/>
        <v>0</v>
      </c>
      <c r="F27" s="148">
        <f t="shared" si="2"/>
        <v>0</v>
      </c>
      <c r="G27" s="149">
        <f t="shared" si="3"/>
        <v>0</v>
      </c>
    </row>
    <row r="28" spans="1:7" s="144" customFormat="1" ht="38.25">
      <c r="A28" s="145" t="s">
        <v>173</v>
      </c>
      <c r="B28" s="152" t="s">
        <v>105</v>
      </c>
      <c r="C28" s="163">
        <f>'2.2'!G19</f>
        <v>0.25</v>
      </c>
      <c r="D28" s="148">
        <f t="shared" si="0"/>
        <v>0.25</v>
      </c>
      <c r="E28" s="148">
        <f t="shared" si="1"/>
        <v>0.25</v>
      </c>
      <c r="F28" s="148">
        <f t="shared" si="2"/>
        <v>0.25</v>
      </c>
      <c r="G28" s="149">
        <f t="shared" si="3"/>
        <v>0.25</v>
      </c>
    </row>
    <row r="29" spans="1:7" s="144" customFormat="1" ht="15.75">
      <c r="A29" s="145" t="s">
        <v>174</v>
      </c>
      <c r="B29" s="152"/>
      <c r="C29" s="163">
        <f>'2.2'!G20</f>
        <v>0</v>
      </c>
      <c r="D29" s="148">
        <f t="shared" si="0"/>
        <v>0</v>
      </c>
      <c r="E29" s="148">
        <f t="shared" si="1"/>
        <v>0</v>
      </c>
      <c r="F29" s="148">
        <f t="shared" si="2"/>
        <v>0</v>
      </c>
      <c r="G29" s="149">
        <f t="shared" si="3"/>
        <v>0</v>
      </c>
    </row>
    <row r="30" spans="1:7" s="144" customFormat="1" ht="51">
      <c r="A30" s="164" t="s">
        <v>175</v>
      </c>
      <c r="B30" s="165" t="s">
        <v>110</v>
      </c>
      <c r="C30" s="166">
        <f>'2.2'!G22</f>
        <v>0</v>
      </c>
      <c r="D30" s="167">
        <f t="shared" si="0"/>
        <v>0</v>
      </c>
      <c r="E30" s="167">
        <f t="shared" si="1"/>
        <v>0</v>
      </c>
      <c r="F30" s="167">
        <f t="shared" si="2"/>
        <v>0</v>
      </c>
      <c r="G30" s="168">
        <f t="shared" si="3"/>
        <v>0</v>
      </c>
    </row>
    <row r="31" spans="1:7" s="144" customFormat="1" ht="18.75">
      <c r="A31" s="139" t="s">
        <v>176</v>
      </c>
      <c r="B31" s="140"/>
      <c r="C31" s="160">
        <f>'2.3'!G31</f>
        <v>2.6</v>
      </c>
      <c r="D31" s="161">
        <f t="shared" si="0"/>
        <v>2.6</v>
      </c>
      <c r="E31" s="161">
        <f t="shared" si="1"/>
        <v>2.6</v>
      </c>
      <c r="F31" s="161">
        <f t="shared" si="2"/>
        <v>2.6</v>
      </c>
      <c r="G31" s="162">
        <f t="shared" si="3"/>
        <v>2.6</v>
      </c>
    </row>
    <row r="32" spans="1:7" s="53" customFormat="1" ht="46.5" customHeight="1">
      <c r="A32" s="103" t="s">
        <v>47</v>
      </c>
      <c r="B32" s="169" t="s">
        <v>114</v>
      </c>
      <c r="C32" s="170">
        <f>'2.3'!G9</f>
        <v>2</v>
      </c>
      <c r="D32" s="148">
        <f t="shared" si="0"/>
        <v>2</v>
      </c>
      <c r="E32" s="148">
        <f t="shared" si="1"/>
        <v>2</v>
      </c>
      <c r="F32" s="148">
        <f t="shared" si="2"/>
        <v>2</v>
      </c>
      <c r="G32" s="149">
        <f t="shared" si="3"/>
        <v>2</v>
      </c>
    </row>
    <row r="33" spans="1:7" s="108" customFormat="1" ht="60" customHeight="1">
      <c r="A33" s="85" t="s">
        <v>69</v>
      </c>
      <c r="B33" s="73" t="s">
        <v>116</v>
      </c>
      <c r="C33" s="171">
        <f>'2.3'!G12</f>
        <v>2</v>
      </c>
      <c r="D33" s="148">
        <f t="shared" si="0"/>
        <v>2</v>
      </c>
      <c r="E33" s="148">
        <f t="shared" si="1"/>
        <v>2</v>
      </c>
      <c r="F33" s="148">
        <f t="shared" si="2"/>
        <v>2</v>
      </c>
      <c r="G33" s="149">
        <f t="shared" si="3"/>
        <v>2</v>
      </c>
    </row>
    <row r="34" spans="1:7" s="108" customFormat="1" ht="60" customHeight="1">
      <c r="A34" s="85" t="s">
        <v>71</v>
      </c>
      <c r="B34" s="73" t="s">
        <v>117</v>
      </c>
      <c r="C34" s="171">
        <f>'2.3'!G13</f>
        <v>0</v>
      </c>
      <c r="D34" s="148">
        <f t="shared" si="0"/>
        <v>0</v>
      </c>
      <c r="E34" s="148">
        <f t="shared" si="1"/>
        <v>0</v>
      </c>
      <c r="F34" s="148">
        <f t="shared" si="2"/>
        <v>0</v>
      </c>
      <c r="G34" s="149">
        <f t="shared" si="3"/>
        <v>0</v>
      </c>
    </row>
    <row r="35" spans="1:10" s="108" customFormat="1" ht="89.25" customHeight="1">
      <c r="A35" s="85" t="s">
        <v>73</v>
      </c>
      <c r="B35" s="126" t="s">
        <v>118</v>
      </c>
      <c r="C35" s="171">
        <f>'2.3'!G14</f>
        <v>1</v>
      </c>
      <c r="D35" s="148">
        <f t="shared" si="0"/>
        <v>1</v>
      </c>
      <c r="E35" s="148">
        <f t="shared" si="1"/>
        <v>1</v>
      </c>
      <c r="F35" s="148">
        <f t="shared" si="2"/>
        <v>1</v>
      </c>
      <c r="G35" s="149">
        <f t="shared" si="3"/>
        <v>1</v>
      </c>
      <c r="J35" s="108" t="s">
        <v>59</v>
      </c>
    </row>
    <row r="36" spans="1:7" s="108" customFormat="1" ht="78" customHeight="1">
      <c r="A36" s="85" t="s">
        <v>119</v>
      </c>
      <c r="B36" s="73" t="s">
        <v>120</v>
      </c>
      <c r="C36" s="171">
        <f>'2.3'!G15</f>
        <v>1</v>
      </c>
      <c r="D36" s="148">
        <f t="shared" si="0"/>
        <v>1</v>
      </c>
      <c r="E36" s="148">
        <f t="shared" si="1"/>
        <v>1</v>
      </c>
      <c r="F36" s="148">
        <f t="shared" si="2"/>
        <v>1</v>
      </c>
      <c r="G36" s="149">
        <f t="shared" si="3"/>
        <v>1</v>
      </c>
    </row>
    <row r="37" spans="1:7" s="108" customFormat="1" ht="60">
      <c r="A37" s="85" t="s">
        <v>121</v>
      </c>
      <c r="B37" s="73" t="s">
        <v>122</v>
      </c>
      <c r="C37" s="171">
        <f>'2.3'!G16</f>
        <v>1</v>
      </c>
      <c r="D37" s="148">
        <f t="shared" si="0"/>
        <v>1</v>
      </c>
      <c r="E37" s="148">
        <f t="shared" si="1"/>
        <v>1</v>
      </c>
      <c r="F37" s="148">
        <f t="shared" si="2"/>
        <v>1</v>
      </c>
      <c r="G37" s="149">
        <f t="shared" si="3"/>
        <v>1</v>
      </c>
    </row>
    <row r="38" spans="1:7" s="108" customFormat="1" ht="45">
      <c r="A38" s="85" t="s">
        <v>123</v>
      </c>
      <c r="B38" s="73" t="s">
        <v>124</v>
      </c>
      <c r="C38" s="172">
        <f>'2.3'!G17</f>
        <v>1</v>
      </c>
      <c r="D38" s="148">
        <f t="shared" si="0"/>
        <v>1</v>
      </c>
      <c r="E38" s="148">
        <f t="shared" si="1"/>
        <v>1</v>
      </c>
      <c r="F38" s="148">
        <f t="shared" si="2"/>
        <v>1</v>
      </c>
      <c r="G38" s="149">
        <f t="shared" si="3"/>
        <v>1</v>
      </c>
    </row>
    <row r="39" spans="1:7" s="108" customFormat="1" ht="30">
      <c r="A39" s="106" t="s">
        <v>104</v>
      </c>
      <c r="B39" s="73" t="s">
        <v>126</v>
      </c>
      <c r="C39" s="172">
        <f>'2.3'!G20</f>
        <v>1</v>
      </c>
      <c r="D39" s="148">
        <f t="shared" si="0"/>
        <v>1</v>
      </c>
      <c r="E39" s="148">
        <f t="shared" si="1"/>
        <v>1</v>
      </c>
      <c r="F39" s="148">
        <f t="shared" si="2"/>
        <v>1</v>
      </c>
      <c r="G39" s="149">
        <f t="shared" si="3"/>
        <v>1</v>
      </c>
    </row>
    <row r="40" spans="1:7" s="53" customFormat="1" ht="15.75">
      <c r="A40" s="106" t="s">
        <v>177</v>
      </c>
      <c r="B40" s="86" t="s">
        <v>128</v>
      </c>
      <c r="C40" s="172">
        <f>'2.3'!G21</f>
        <v>2</v>
      </c>
      <c r="D40" s="148">
        <f t="shared" si="0"/>
        <v>2</v>
      </c>
      <c r="E40" s="148">
        <f t="shared" si="1"/>
        <v>2</v>
      </c>
      <c r="F40" s="148">
        <f t="shared" si="2"/>
        <v>2</v>
      </c>
      <c r="G40" s="149">
        <f t="shared" si="3"/>
        <v>2</v>
      </c>
    </row>
    <row r="41" spans="1:7" s="53" customFormat="1" ht="30">
      <c r="A41" s="106" t="s">
        <v>178</v>
      </c>
      <c r="B41" s="86" t="s">
        <v>129</v>
      </c>
      <c r="C41" s="172">
        <f>'2.3'!G21</f>
        <v>2</v>
      </c>
      <c r="D41" s="148">
        <f t="shared" si="0"/>
        <v>2</v>
      </c>
      <c r="E41" s="148">
        <f t="shared" si="1"/>
        <v>2</v>
      </c>
      <c r="F41" s="148">
        <f t="shared" si="2"/>
        <v>2</v>
      </c>
      <c r="G41" s="149">
        <f t="shared" si="3"/>
        <v>2</v>
      </c>
    </row>
    <row r="42" spans="1:7" s="53" customFormat="1" ht="33">
      <c r="A42" s="106" t="s">
        <v>179</v>
      </c>
      <c r="B42" s="86" t="s">
        <v>130</v>
      </c>
      <c r="C42" s="172">
        <f>'2.3'!G21</f>
        <v>2</v>
      </c>
      <c r="D42" s="148">
        <f t="shared" si="0"/>
        <v>2</v>
      </c>
      <c r="E42" s="148">
        <f t="shared" si="1"/>
        <v>2</v>
      </c>
      <c r="F42" s="148">
        <f t="shared" si="2"/>
        <v>2</v>
      </c>
      <c r="G42" s="149">
        <f t="shared" si="3"/>
        <v>2</v>
      </c>
    </row>
    <row r="43" spans="1:7" s="53" customFormat="1" ht="45" customHeight="1">
      <c r="A43" s="106" t="s">
        <v>109</v>
      </c>
      <c r="B43" s="73" t="s">
        <v>132</v>
      </c>
      <c r="C43" s="172">
        <f>'2.3'!G26</f>
        <v>2</v>
      </c>
      <c r="D43" s="148">
        <f t="shared" si="0"/>
        <v>2</v>
      </c>
      <c r="E43" s="148">
        <f t="shared" si="1"/>
        <v>2</v>
      </c>
      <c r="F43" s="148">
        <f t="shared" si="2"/>
        <v>2</v>
      </c>
      <c r="G43" s="149">
        <f t="shared" si="3"/>
        <v>2</v>
      </c>
    </row>
    <row r="44" spans="1:7" s="108" customFormat="1" ht="47.25" customHeight="1">
      <c r="A44" s="106" t="s">
        <v>82</v>
      </c>
      <c r="B44" s="73" t="s">
        <v>134</v>
      </c>
      <c r="C44" s="172">
        <f>'2.3'!G29</f>
        <v>0</v>
      </c>
      <c r="D44" s="148">
        <f t="shared" si="0"/>
        <v>0</v>
      </c>
      <c r="E44" s="148">
        <f t="shared" si="1"/>
        <v>0</v>
      </c>
      <c r="F44" s="148">
        <f t="shared" si="2"/>
        <v>0</v>
      </c>
      <c r="G44" s="149">
        <f t="shared" si="3"/>
        <v>0</v>
      </c>
    </row>
    <row r="45" spans="1:7" s="108" customFormat="1" ht="86.25" customHeight="1">
      <c r="A45" s="106" t="s">
        <v>135</v>
      </c>
      <c r="B45" s="173" t="s">
        <v>136</v>
      </c>
      <c r="C45" s="171">
        <f>'2.3'!G30</f>
        <v>0</v>
      </c>
      <c r="D45" s="148">
        <f t="shared" si="0"/>
        <v>0</v>
      </c>
      <c r="E45" s="148">
        <f t="shared" si="1"/>
        <v>0</v>
      </c>
      <c r="F45" s="148">
        <f t="shared" si="2"/>
        <v>0</v>
      </c>
      <c r="G45" s="149">
        <f t="shared" si="3"/>
        <v>0</v>
      </c>
    </row>
    <row r="46" spans="1:7" s="144" customFormat="1" ht="27.75" customHeight="1">
      <c r="A46" s="174"/>
      <c r="B46" s="153" t="s">
        <v>180</v>
      </c>
      <c r="C46" s="175">
        <f>фп!C12</f>
        <v>0.8029</v>
      </c>
      <c r="D46" s="175">
        <f>фп!C12</f>
        <v>0.8029</v>
      </c>
      <c r="E46" s="175">
        <f>фп!D12</f>
        <v>0.7908</v>
      </c>
      <c r="F46" s="175">
        <f>фп!E12</f>
        <v>0.779</v>
      </c>
      <c r="G46" s="176">
        <f>фп!F12</f>
        <v>0.7673</v>
      </c>
    </row>
    <row r="47" spans="1:7" s="52" customFormat="1" ht="29.25" customHeight="1">
      <c r="A47" s="388" t="s">
        <v>181</v>
      </c>
      <c r="B47" s="388"/>
      <c r="C47" s="388"/>
      <c r="D47" s="388"/>
      <c r="E47" s="388"/>
      <c r="F47" s="388"/>
      <c r="G47" s="388"/>
    </row>
    <row r="48" spans="1:7" s="52" customFormat="1" ht="17.25" customHeight="1">
      <c r="A48" s="389" t="s">
        <v>182</v>
      </c>
      <c r="B48" s="389"/>
      <c r="C48" s="389"/>
      <c r="D48" s="389"/>
      <c r="E48" s="389"/>
      <c r="F48" s="389"/>
      <c r="G48" s="389"/>
    </row>
    <row r="49" spans="1:7" s="52" customFormat="1" ht="12" customHeight="1">
      <c r="A49" s="177"/>
      <c r="B49" s="178"/>
      <c r="C49" s="178"/>
      <c r="D49" s="178"/>
      <c r="E49" s="178"/>
      <c r="F49" s="178"/>
      <c r="G49" s="178"/>
    </row>
    <row r="53" spans="2:8" s="25" customFormat="1" ht="49.5" customHeight="1">
      <c r="B53" s="179" t="s">
        <v>33</v>
      </c>
      <c r="D53" s="95"/>
      <c r="E53" s="95" t="s">
        <v>15</v>
      </c>
      <c r="F53" s="345"/>
      <c r="G53" s="345"/>
      <c r="H53" s="24"/>
    </row>
  </sheetData>
  <sheetProtection selectLockedCells="1" selectUnlockedCells="1"/>
  <mergeCells count="10">
    <mergeCell ref="A8:B8"/>
    <mergeCell ref="A47:G47"/>
    <mergeCell ref="A48:G48"/>
    <mergeCell ref="F53:G53"/>
    <mergeCell ref="A1:G1"/>
    <mergeCell ref="A2:G2"/>
    <mergeCell ref="A3:G3"/>
    <mergeCell ref="B4:G4"/>
    <mergeCell ref="B5:G5"/>
    <mergeCell ref="C7:G7"/>
  </mergeCells>
  <printOptions/>
  <pageMargins left="0.7874015748031497" right="0.31496062992125984" top="0.5905511811023623" bottom="0.3937007874015748" header="0.1968503937007874" footer="0.5118110236220472"/>
  <pageSetup fitToHeight="1" fitToWidth="1" horizontalDpi="300" verticalDpi="300" orientation="portrait" paperSize="9" scale="4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E21"/>
  <sheetViews>
    <sheetView zoomScale="95" zoomScaleNormal="95" zoomScaleSheetLayoutView="115" zoomScalePageLayoutView="0" workbookViewId="0" topLeftCell="A1">
      <selection activeCell="G16" sqref="G16"/>
    </sheetView>
  </sheetViews>
  <sheetFormatPr defaultColWidth="9.00390625" defaultRowHeight="12.75"/>
  <cols>
    <col min="1" max="1" width="70.00390625" style="0" customWidth="1"/>
    <col min="2" max="2" width="17.125" style="0" customWidth="1"/>
    <col min="5" max="5" width="10.75390625" style="0" customWidth="1"/>
  </cols>
  <sheetData>
    <row r="1" spans="1:5" ht="12.75">
      <c r="A1" s="180"/>
      <c r="B1" s="180"/>
      <c r="C1" s="180"/>
      <c r="D1" s="180"/>
      <c r="E1" s="180"/>
    </row>
    <row r="2" spans="1:5" ht="12.75">
      <c r="A2" s="180"/>
      <c r="B2" s="2" t="s">
        <v>183</v>
      </c>
      <c r="C2" s="2"/>
      <c r="D2" s="2"/>
      <c r="E2" s="180"/>
    </row>
    <row r="3" spans="1:5" ht="12.75">
      <c r="A3" s="180"/>
      <c r="B3" s="2" t="s">
        <v>1</v>
      </c>
      <c r="C3" s="2"/>
      <c r="D3" s="2"/>
      <c r="E3" s="180"/>
    </row>
    <row r="4" spans="1:5" ht="12.75">
      <c r="A4" s="180"/>
      <c r="B4" s="2" t="s">
        <v>2</v>
      </c>
      <c r="C4" s="2"/>
      <c r="D4" s="2"/>
      <c r="E4" s="180"/>
    </row>
    <row r="5" spans="1:5" ht="12.75">
      <c r="A5" s="180"/>
      <c r="B5" s="2" t="s">
        <v>3</v>
      </c>
      <c r="C5" s="52"/>
      <c r="D5" s="52"/>
      <c r="E5" s="180"/>
    </row>
    <row r="6" spans="1:5" ht="12.75">
      <c r="A6" s="180"/>
      <c r="B6" s="2" t="s">
        <v>4</v>
      </c>
      <c r="C6" s="52"/>
      <c r="D6" s="52"/>
      <c r="E6" s="180"/>
    </row>
    <row r="7" spans="1:5" ht="12.75">
      <c r="A7" s="180"/>
      <c r="B7" s="2" t="s">
        <v>5</v>
      </c>
      <c r="C7" s="52"/>
      <c r="D7" s="52"/>
      <c r="E7" s="180"/>
    </row>
    <row r="8" spans="1:5" ht="12.75">
      <c r="A8" s="180"/>
      <c r="B8" s="180"/>
      <c r="C8" s="180"/>
      <c r="D8" s="180"/>
      <c r="E8" s="2"/>
    </row>
    <row r="9" spans="1:5" ht="12.75">
      <c r="A9" s="392" t="s">
        <v>6</v>
      </c>
      <c r="B9" s="392"/>
      <c r="C9" s="180"/>
      <c r="D9" s="180"/>
      <c r="E9" s="2"/>
    </row>
    <row r="10" spans="1:5" ht="28.5" customHeight="1">
      <c r="A10" s="393" t="s">
        <v>184</v>
      </c>
      <c r="B10" s="393"/>
      <c r="C10" s="180"/>
      <c r="D10" s="180"/>
      <c r="E10" s="2"/>
    </row>
    <row r="11" spans="1:5" ht="12.75">
      <c r="A11" s="180"/>
      <c r="B11" s="180"/>
      <c r="C11" s="180"/>
      <c r="D11" s="180"/>
      <c r="E11" s="180"/>
    </row>
    <row r="12" spans="1:5" ht="37.5" customHeight="1">
      <c r="A12" s="394" t="s">
        <v>185</v>
      </c>
      <c r="B12" s="394"/>
      <c r="C12" s="180"/>
      <c r="D12" s="180"/>
      <c r="E12" s="180"/>
    </row>
    <row r="13" spans="1:5" ht="15">
      <c r="A13" s="182" t="s">
        <v>142</v>
      </c>
      <c r="B13" s="56" t="s">
        <v>186</v>
      </c>
      <c r="C13" s="180"/>
      <c r="D13" s="180"/>
      <c r="E13" s="180"/>
    </row>
    <row r="14" spans="1:5" ht="15">
      <c r="A14" s="183">
        <v>1</v>
      </c>
      <c r="B14" s="184">
        <v>2</v>
      </c>
      <c r="C14" s="180"/>
      <c r="D14" s="180"/>
      <c r="E14" s="180"/>
    </row>
    <row r="15" spans="1:5" ht="75">
      <c r="A15" s="185" t="s">
        <v>187</v>
      </c>
      <c r="B15" s="186" t="s">
        <v>188</v>
      </c>
      <c r="C15" s="180"/>
      <c r="D15" s="180"/>
      <c r="E15" s="180"/>
    </row>
    <row r="16" spans="1:5" ht="93">
      <c r="A16" s="185" t="s">
        <v>189</v>
      </c>
      <c r="B16" s="187" t="s">
        <v>190</v>
      </c>
      <c r="C16" s="180"/>
      <c r="D16" s="180"/>
      <c r="E16" s="180"/>
    </row>
    <row r="17" spans="1:5" ht="30">
      <c r="A17" s="188" t="s">
        <v>191</v>
      </c>
      <c r="B17" s="189" t="s">
        <v>192</v>
      </c>
      <c r="C17" s="180"/>
      <c r="D17" s="180"/>
      <c r="E17" s="180"/>
    </row>
    <row r="18" spans="1:5" ht="15">
      <c r="A18" s="190"/>
      <c r="B18" s="191"/>
      <c r="C18" s="180"/>
      <c r="D18" s="180"/>
      <c r="E18" s="180"/>
    </row>
    <row r="19" spans="1:5" ht="23.25" customHeight="1">
      <c r="A19" s="190"/>
      <c r="B19" s="192"/>
      <c r="C19" s="180"/>
      <c r="D19" s="180"/>
      <c r="E19" s="180"/>
    </row>
    <row r="20" spans="1:5" ht="12.75">
      <c r="A20" s="180"/>
      <c r="B20" s="180"/>
      <c r="C20" s="180"/>
      <c r="D20" s="180"/>
      <c r="E20" s="180"/>
    </row>
    <row r="21" spans="1:5" ht="30" customHeight="1">
      <c r="A21" s="190" t="s">
        <v>193</v>
      </c>
      <c r="B21" s="130" t="s">
        <v>15</v>
      </c>
      <c r="C21" s="395"/>
      <c r="D21" s="395"/>
      <c r="E21" s="180"/>
    </row>
  </sheetData>
  <sheetProtection selectLockedCells="1" selectUnlockedCells="1"/>
  <mergeCells count="4">
    <mergeCell ref="A9:B9"/>
    <mergeCell ref="A10:B10"/>
    <mergeCell ref="A12:B12"/>
    <mergeCell ref="C21:D21"/>
  </mergeCells>
  <printOptions/>
  <pageMargins left="0.7" right="0.7" top="0.75" bottom="0.75" header="0.5118055555555555" footer="0.5118055555555555"/>
  <pageSetup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E8"/>
  <sheetViews>
    <sheetView zoomScale="95" zoomScaleNormal="95" zoomScaleSheetLayoutView="130" zoomScalePageLayoutView="0" workbookViewId="0" topLeftCell="A1">
      <selection activeCell="B6" sqref="B6"/>
    </sheetView>
  </sheetViews>
  <sheetFormatPr defaultColWidth="9.00390625" defaultRowHeight="12.75"/>
  <cols>
    <col min="1" max="1" width="70.00390625" style="0" customWidth="1"/>
    <col min="2" max="2" width="17.125" style="0" customWidth="1"/>
    <col min="5" max="5" width="10.75390625" style="0" customWidth="1"/>
  </cols>
  <sheetData>
    <row r="1" spans="1:5" ht="48.75" customHeight="1">
      <c r="A1" s="394" t="s">
        <v>194</v>
      </c>
      <c r="B1" s="394"/>
      <c r="C1" s="180"/>
      <c r="D1" s="180"/>
      <c r="E1" s="180"/>
    </row>
    <row r="2" spans="1:5" ht="15">
      <c r="A2" s="182" t="s">
        <v>142</v>
      </c>
      <c r="B2" s="56" t="s">
        <v>186</v>
      </c>
      <c r="C2" s="180"/>
      <c r="D2" s="180"/>
      <c r="E2" s="180"/>
    </row>
    <row r="3" spans="1:5" ht="15">
      <c r="A3" s="183">
        <v>1</v>
      </c>
      <c r="B3" s="184">
        <v>2</v>
      </c>
      <c r="C3" s="180"/>
      <c r="D3" s="180"/>
      <c r="E3" s="180"/>
    </row>
    <row r="4" spans="1:5" ht="60">
      <c r="A4" s="185" t="s">
        <v>195</v>
      </c>
      <c r="B4" s="186" t="s">
        <v>188</v>
      </c>
      <c r="C4" s="180"/>
      <c r="D4" s="180"/>
      <c r="E4" s="180"/>
    </row>
    <row r="5" spans="1:5" ht="78">
      <c r="A5" s="185" t="s">
        <v>196</v>
      </c>
      <c r="B5" s="187" t="s">
        <v>190</v>
      </c>
      <c r="C5" s="180"/>
      <c r="D5" s="180"/>
      <c r="E5" s="180"/>
    </row>
    <row r="6" spans="1:5" ht="45">
      <c r="A6" s="188" t="s">
        <v>197</v>
      </c>
      <c r="B6" s="189" t="s">
        <v>192</v>
      </c>
      <c r="C6" s="180"/>
      <c r="D6" s="180"/>
      <c r="E6" s="180"/>
    </row>
    <row r="7" spans="1:5" ht="12.75">
      <c r="A7" s="180"/>
      <c r="B7" s="180"/>
      <c r="C7" s="180"/>
      <c r="D7" s="180"/>
      <c r="E7" s="180"/>
    </row>
    <row r="8" spans="1:5" ht="37.5" customHeight="1">
      <c r="A8" s="21" t="s">
        <v>198</v>
      </c>
      <c r="B8" s="193" t="s">
        <v>15</v>
      </c>
      <c r="C8" s="194"/>
      <c r="D8" s="180"/>
      <c r="E8" s="180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cp:lastPrinted>2017-02-15T08:02:25Z</cp:lastPrinted>
  <dcterms:created xsi:type="dcterms:W3CDTF">2017-08-07T11:56:34Z</dcterms:created>
  <dcterms:modified xsi:type="dcterms:W3CDTF">2017-08-07T11:56:36Z</dcterms:modified>
  <cp:category/>
  <cp:version/>
  <cp:contentType/>
  <cp:contentStatus/>
</cp:coreProperties>
</file>