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gren\Desktop\"/>
    </mc:Choice>
  </mc:AlternateContent>
  <bookViews>
    <workbookView xWindow="0" yWindow="0" windowWidth="19200" windowHeight="11595"/>
  </bookViews>
  <sheets>
    <sheet name="факт" sheetId="1" r:id="rId1"/>
  </sheets>
  <definedNames>
    <definedName name="_xlnm.Print_Titles" localSheetId="0">факт!$24:$25</definedName>
  </definedNames>
  <calcPr calcId="152511" fullCalcOnLoad="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8" i="1" l="1"/>
  <c r="G87" i="1"/>
  <c r="F87" i="1"/>
  <c r="G86" i="1"/>
  <c r="F86" i="1"/>
  <c r="G85" i="1"/>
  <c r="F85" i="1"/>
  <c r="H85" i="1" s="1"/>
  <c r="G84" i="1"/>
  <c r="H84" i="1" s="1"/>
  <c r="F84" i="1"/>
  <c r="H83" i="1"/>
  <c r="H82" i="1"/>
  <c r="G81" i="1"/>
  <c r="F81" i="1"/>
  <c r="H81" i="1" s="1"/>
  <c r="H80" i="1"/>
  <c r="G79" i="1"/>
  <c r="F79" i="1"/>
  <c r="H79" i="1" s="1"/>
  <c r="H78" i="1"/>
  <c r="H77" i="1"/>
  <c r="G76" i="1"/>
  <c r="H75" i="1"/>
  <c r="F75" i="1"/>
  <c r="F76" i="1" s="1"/>
  <c r="H74" i="1"/>
  <c r="G72" i="1"/>
  <c r="H71" i="1"/>
  <c r="F71" i="1"/>
  <c r="F72" i="1" s="1"/>
  <c r="H70" i="1"/>
  <c r="F69" i="1"/>
  <c r="F67" i="1"/>
  <c r="H66" i="1"/>
  <c r="G66" i="1"/>
  <c r="F62" i="1"/>
  <c r="F53" i="1" s="1"/>
  <c r="H61" i="1"/>
  <c r="H60" i="1"/>
  <c r="H59" i="1"/>
  <c r="H57" i="1"/>
  <c r="H56" i="1"/>
  <c r="H54" i="1"/>
  <c r="G53" i="1"/>
  <c r="G50" i="1"/>
  <c r="H49" i="1"/>
  <c r="H46" i="1"/>
  <c r="H45" i="1"/>
  <c r="F44" i="1"/>
  <c r="F39" i="1" s="1"/>
  <c r="F36" i="1" s="1"/>
  <c r="F40" i="1"/>
  <c r="G39" i="1"/>
  <c r="G38" i="1"/>
  <c r="G36" i="1" s="1"/>
  <c r="F38" i="1"/>
  <c r="H37" i="1"/>
  <c r="H34" i="1"/>
  <c r="G33" i="1"/>
  <c r="G69" i="1" s="1"/>
  <c r="F33" i="1"/>
  <c r="G32" i="1"/>
  <c r="G29" i="1" s="1"/>
  <c r="F32" i="1"/>
  <c r="F29" i="1"/>
  <c r="F28" i="1" l="1"/>
  <c r="F27" i="1" s="1"/>
  <c r="H29" i="1"/>
  <c r="G28" i="1"/>
  <c r="H53" i="1"/>
  <c r="H72" i="1"/>
  <c r="H76" i="1"/>
  <c r="H28" i="1" l="1"/>
  <c r="G27" i="1"/>
  <c r="H27" i="1" s="1"/>
</calcChain>
</file>

<file path=xl/sharedStrings.xml><?xml version="1.0" encoding="utf-8"?>
<sst xmlns="http://schemas.openxmlformats.org/spreadsheetml/2006/main" count="227" uniqueCount="149">
  <si>
    <t>Приложение 2</t>
  </si>
  <si>
    <t xml:space="preserve">            к приказу Федеральной службы по тарифам</t>
  </si>
  <si>
    <t>от «24» октября 2014г. № 1831-э</t>
  </si>
  <si>
    <t>Форма раскрытия информации о структуре и объемах затрат 
на оказание услуг по передаче электрической энергии сетевыми 
организациями, регулирование деятельности которых осуществляется
 методом долгосрочной индексации необходимой валовой выручки</t>
  </si>
  <si>
    <r>
      <t xml:space="preserve">Наименование организации:    </t>
    </r>
    <r>
      <rPr>
        <u/>
        <sz val="11"/>
        <rFont val="Arial Cyr"/>
        <charset val="204"/>
      </rPr>
      <t>АО "ПРОТЭП"</t>
    </r>
  </si>
  <si>
    <r>
      <t xml:space="preserve">ИНН:   </t>
    </r>
    <r>
      <rPr>
        <u/>
        <sz val="11"/>
        <rFont val="Arial Cyr"/>
        <charset val="204"/>
      </rPr>
      <t>5037002934</t>
    </r>
  </si>
  <si>
    <r>
      <t xml:space="preserve">КПП:  </t>
    </r>
    <r>
      <rPr>
        <u/>
        <sz val="11"/>
        <rFont val="Arial Cyr"/>
        <charset val="204"/>
      </rPr>
      <t xml:space="preserve"> 503701001</t>
    </r>
  </si>
  <si>
    <r>
      <t xml:space="preserve">Долгосрочный период регулирования: </t>
    </r>
    <r>
      <rPr>
        <u/>
        <sz val="11"/>
        <rFont val="Arial Cyr"/>
        <charset val="204"/>
      </rPr>
      <t>2016 - 2019 гг.</t>
    </r>
  </si>
  <si>
    <t>№ п/п</t>
  </si>
  <si>
    <t>Показатель</t>
  </si>
  <si>
    <t>Ед. изм.</t>
  </si>
  <si>
    <t xml:space="preserve"> 2016 год</t>
  </si>
  <si>
    <t>Примечание ***</t>
  </si>
  <si>
    <t>план *</t>
  </si>
  <si>
    <t>факт **</t>
  </si>
  <si>
    <t>I</t>
  </si>
  <si>
    <t>Структура затрат</t>
  </si>
  <si>
    <t>х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</si>
  <si>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</si>
  <si>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</si>
  <si>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</si>
  <si>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</si>
  <si>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</si>
  <si>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</si>
  <si>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</si>
  <si>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 xml:space="preserve">в том числе на сырье, материалы, запасные части, инструмент, топливо </t>
  </si>
  <si>
    <t>Отклонение по статье вызвано недостатком денежных средств в связи с недополученными доходами в отчетном периоде.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</si>
  <si>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</si>
  <si>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</si>
  <si>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</si>
  <si>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</si>
  <si>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Отклонение связано с осуществлением производственно необходимых расходов в размерах, превышающих плановые</t>
  </si>
  <si>
    <t>1.1.1.3.1</t>
  </si>
  <si>
    <t>в том числе на ремонт</t>
  </si>
  <si>
    <t>1.1.2</t>
  </si>
  <si>
    <t>Фонд оплаты труда</t>
  </si>
  <si>
    <t>1.1.2.1</t>
  </si>
  <si>
    <t xml:space="preserve"> - 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</si>
  <si>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</si>
  <si>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</si>
  <si>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</si>
  <si>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</si>
  <si>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</si>
  <si>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</si>
  <si>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</si>
  <si>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</si>
  <si>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услуги связи</t>
  </si>
  <si>
    <t>расходы на охрану и пожарную безопасность</t>
  </si>
  <si>
    <t>расходы на информационные услуги</t>
  </si>
  <si>
    <t>расходы на консультационные услуги</t>
  </si>
  <si>
    <t>В 2016 году расходов на консультационные услуги понадобилось меньше, чем закладывалось в период регулирования</t>
  </si>
  <si>
    <t>расходы на аудиторские услуги</t>
  </si>
  <si>
    <t>расходы на обеспечение нормальных условий труда и техники безопасности</t>
  </si>
  <si>
    <t>расходы на обучение персонала</t>
  </si>
  <si>
    <t>расходы на командировки</t>
  </si>
  <si>
    <t>расходы на страхование</t>
  </si>
  <si>
    <t>В 2016 году расходов на страхование понадобилось меньше, чем закладывалось в период регулирования</t>
  </si>
  <si>
    <t>расходы на услуги банков</t>
  </si>
  <si>
    <t>прочие обоснованные подконтрольные расходы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</si>
  <si>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</si>
  <si>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</si>
  <si>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</si>
  <si>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</si>
  <si>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</si>
  <si>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</si>
  <si>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</si>
  <si>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«ФСК ЕЭС»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</si>
  <si>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</si>
  <si>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</si>
  <si>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</si>
  <si>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</si>
  <si>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</si>
  <si>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</si>
  <si>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</si>
  <si>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</si>
  <si>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</si>
  <si>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</si>
  <si>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</si>
  <si>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</si>
  <si>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</si>
  <si>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</si>
  <si>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</si>
  <si>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</si>
  <si>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Экономия по статье связана в изменением регламентов расчёта налога на имущество.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</si>
  <si>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</si>
  <si>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</si>
  <si>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</si>
  <si>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 xml:space="preserve">Справочно: «Количество льготных технологических присоединений» 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</si>
  <si>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</si>
  <si>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</si>
  <si>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</si>
  <si>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</si>
  <si>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расшифровкой):
- расходы на содержание зданий и помещений (по регулируемым тарифам)
 - другие прочие неподконтрольные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</si>
  <si>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</si>
  <si>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</si>
  <si>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по стр. 1.3. план  соответствует результатам деятельности регулируемой организации; по факту проставлен недополученный доход в регулируемом периоде в связи со снижением объёма передачи.</t>
  </si>
  <si>
    <t>1.4</t>
  </si>
  <si>
    <t>Корректировка НВВ</t>
  </si>
  <si>
    <t>II</t>
  </si>
  <si>
    <t>Справочно: расходы на ремонт, всего
(пункт 1.1.1.2 + пункт 1.1.2.1 + пункт 1.1.1.3.1)</t>
  </si>
  <si>
    <t>III</t>
  </si>
  <si>
    <t>Необходимая валовая выручка на оплату технологического расхода (потерь) электроэнергии</t>
  </si>
  <si>
    <t>Справочно: 
Объем технологических потерь</t>
  </si>
  <si>
    <t>МВт*ч</t>
  </si>
  <si>
    <t>Справочно: 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</si>
  <si>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</si>
  <si>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</si>
  <si>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1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</si>
  <si>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</si>
  <si>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</si>
  <si>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</si>
  <si>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</si>
  <si>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</si>
  <si>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</si>
  <si>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 подстанций на СН2 уровне напряжения</t>
  </si>
  <si>
    <t>3</t>
  </si>
  <si>
    <t>Количество условных единиц по линиям электропередач, всего</t>
  </si>
  <si>
    <t>у.е.</t>
  </si>
  <si>
    <t>3.1</t>
  </si>
  <si>
    <t>в том числе количество условных единиц по линиям электропередач на СН2 уровне напряжения</t>
  </si>
  <si>
    <t>3.2</t>
  </si>
  <si>
    <t>в том числе количество условных единиц по линиям электропередач на НН уровне напряжения</t>
  </si>
  <si>
    <t>4</t>
  </si>
  <si>
    <t>Количество условных единиц по ТП, КТП, РП всего</t>
  </si>
  <si>
    <t>4.1</t>
  </si>
  <si>
    <t>5</t>
  </si>
  <si>
    <t>Длина линий электропередач, всего</t>
  </si>
  <si>
    <t>км</t>
  </si>
  <si>
    <t>5.1</t>
  </si>
  <si>
    <t>в том числе длина линий электропередач на СН2 уровне напряжения</t>
  </si>
  <si>
    <t>5.2</t>
  </si>
  <si>
    <t>в том числе длина линий электропередач на НН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</si>
  <si>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</si>
  <si>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</si>
  <si>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</si>
  <si>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</si>
  <si>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</si>
  <si>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В 2016 году был введён объект, расходы на строительство которого в инвест программе предусмотрены в нескольких годах действия инвест.программы</t>
  </si>
  <si>
    <t>7.1</t>
  </si>
  <si>
    <t>в том числе за счет платы за технологическое присоединение</t>
  </si>
  <si>
    <t>Заявлений на строительство КЛ в отчётном периоде было меньше, чем планировалось в 2014 году при составлении инвест.программы</t>
  </si>
  <si>
    <t>8</t>
  </si>
  <si>
    <t>норматив технологического расхода (потерь) электрической энергии, установленный Минэнерго России*****</t>
  </si>
  <si>
    <t xml:space="preserve">Примечание: 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</si>
  <si>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</si>
  <si>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</si>
  <si>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</si>
  <si>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****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№1178.</t>
  </si>
  <si>
    <t>***** 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</si>
</sst>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0"/>
      <name val="Arial Cyr"/>
      <charset val="204"/>
    </font>
    <font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2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9" fontId="0" fillId="0" borderId="1" xfId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10" fontId="3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8"/>
  <sheetViews>
    <sheetView tabSelected="1" zoomScale="85" zoomScaleNormal="85" workbookViewId="0">
      <selection sqref="A1:H88"/>
    </sheetView>
  </sheetViews>
  <sheetFormatPr defaultRowHeight="12.75" x14ac:dyDescent="0.2"/>
  <cols>
    <col min="3" max="3" width="12.140625" customWidth="1"/>
    <col min="4" max="4" width="17.42578125" customWidth="1"/>
    <col min="5" max="5" width="14.28515625" customWidth="1"/>
    <col min="6" max="6" width="20.42578125" style="2" customWidth="1"/>
    <col min="7" max="7" width="20.5703125" style="2" customWidth="1"/>
    <col min="8" max="8" width="44.7109375" style="3" customWidth="1"/>
  </cols>
  <sheetData>
    <row r="1" spans="1:10" x14ac:dyDescent="0.2">
      <c r="F1" s="1" t="s">
        <v>0</v>
      </c>
    </row>
    <row r="2" spans="1:10" x14ac:dyDescent="0.2">
      <c r="F2" s="4" t="s">
        <v>1</v>
      </c>
    </row>
    <row r="3" spans="1:10" x14ac:dyDescent="0.2">
      <c r="F3" s="4" t="s">
        <v>2</v>
      </c>
    </row>
    <row r="6" spans="1:10" ht="8.25" customHeight="1" x14ac:dyDescent="0.2">
      <c r="A6" s="5" t="s">
        <v>3</v>
      </c>
      <c r="B6" s="6"/>
      <c r="C6" s="6"/>
      <c r="D6" s="6"/>
      <c r="E6" s="6"/>
      <c r="F6" s="6"/>
      <c r="G6" s="6"/>
      <c r="H6" s="6"/>
      <c r="I6" s="7"/>
      <c r="J6" s="7"/>
    </row>
    <row r="7" spans="1:10" hidden="1" x14ac:dyDescent="0.2">
      <c r="A7" s="8"/>
      <c r="B7" s="8"/>
      <c r="C7" s="8"/>
      <c r="D7" s="8"/>
      <c r="E7" s="8"/>
      <c r="F7" s="8"/>
      <c r="G7" s="8"/>
      <c r="H7" s="8"/>
      <c r="I7" s="7"/>
      <c r="J7" s="7"/>
    </row>
    <row r="8" spans="1:10" x14ac:dyDescent="0.2">
      <c r="A8" s="8"/>
      <c r="B8" s="8"/>
      <c r="C8" s="8"/>
      <c r="D8" s="8"/>
      <c r="E8" s="8"/>
      <c r="F8" s="8"/>
      <c r="G8" s="8"/>
      <c r="H8" s="8"/>
      <c r="I8" s="7"/>
      <c r="J8" s="7"/>
    </row>
    <row r="9" spans="1:10" x14ac:dyDescent="0.2">
      <c r="A9" s="8"/>
      <c r="B9" s="8"/>
      <c r="C9" s="8"/>
      <c r="D9" s="8"/>
      <c r="E9" s="8"/>
      <c r="F9" s="8"/>
      <c r="G9" s="8"/>
      <c r="H9" s="8"/>
      <c r="I9" s="7"/>
      <c r="J9" s="7"/>
    </row>
    <row r="10" spans="1:10" x14ac:dyDescent="0.2">
      <c r="A10" s="8"/>
      <c r="B10" s="8"/>
      <c r="C10" s="8"/>
      <c r="D10" s="8"/>
      <c r="E10" s="8"/>
      <c r="F10" s="8"/>
      <c r="G10" s="8"/>
      <c r="H10" s="8"/>
      <c r="I10" s="9"/>
      <c r="J10" s="9"/>
    </row>
    <row r="11" spans="1:10" ht="25.15" customHeight="1" x14ac:dyDescent="0.2">
      <c r="A11" s="8"/>
      <c r="B11" s="8"/>
      <c r="C11" s="8"/>
      <c r="D11" s="8"/>
      <c r="E11" s="8"/>
      <c r="F11" s="8"/>
      <c r="G11" s="8"/>
      <c r="H11" s="8"/>
      <c r="I11" s="9"/>
      <c r="J11" s="9"/>
    </row>
    <row r="12" spans="1:10" x14ac:dyDescent="0.2">
      <c r="A12" s="9"/>
      <c r="B12" s="9"/>
      <c r="C12" s="9"/>
      <c r="D12" s="9"/>
      <c r="E12" s="9"/>
      <c r="F12" s="10"/>
      <c r="G12" s="10"/>
      <c r="I12" s="9"/>
      <c r="J12" s="9"/>
    </row>
    <row r="13" spans="1:10" x14ac:dyDescent="0.2">
      <c r="A13" s="11"/>
    </row>
    <row r="14" spans="1:10" ht="14.25" x14ac:dyDescent="0.2">
      <c r="B14" s="12" t="s">
        <v>4</v>
      </c>
      <c r="C14" s="12"/>
      <c r="D14" s="12"/>
      <c r="E14" s="12"/>
    </row>
    <row r="15" spans="1:10" ht="15" x14ac:dyDescent="0.25">
      <c r="B15" s="13"/>
      <c r="C15" s="12"/>
      <c r="D15" s="12"/>
      <c r="E15" s="12"/>
    </row>
    <row r="16" spans="1:10" ht="14.25" x14ac:dyDescent="0.2">
      <c r="B16" s="12" t="s">
        <v>5</v>
      </c>
      <c r="C16" s="12"/>
      <c r="D16" s="12"/>
      <c r="E16" s="12"/>
    </row>
    <row r="17" spans="1:9" ht="15" x14ac:dyDescent="0.25">
      <c r="B17" s="13"/>
      <c r="C17" s="12"/>
      <c r="D17" s="12"/>
      <c r="E17" s="12"/>
    </row>
    <row r="18" spans="1:9" ht="14.25" x14ac:dyDescent="0.2">
      <c r="B18" s="12" t="s">
        <v>6</v>
      </c>
      <c r="C18" s="12"/>
      <c r="D18" s="12"/>
      <c r="E18" s="12"/>
    </row>
    <row r="19" spans="1:9" ht="14.25" x14ac:dyDescent="0.2">
      <c r="B19" s="12"/>
      <c r="C19" s="12"/>
      <c r="D19" s="12"/>
      <c r="E19" s="12"/>
    </row>
    <row r="20" spans="1:9" ht="14.25" x14ac:dyDescent="0.2">
      <c r="B20" s="12" t="s">
        <v>7</v>
      </c>
      <c r="C20" s="12"/>
      <c r="D20" s="12"/>
      <c r="E20" s="12"/>
    </row>
    <row r="24" spans="1:9" ht="17.25" customHeight="1" x14ac:dyDescent="0.2">
      <c r="A24" s="14" t="s">
        <v>8</v>
      </c>
      <c r="B24" s="14" t="s">
        <v>9</v>
      </c>
      <c r="C24" s="14"/>
      <c r="D24" s="14"/>
      <c r="E24" s="14" t="s">
        <v>10</v>
      </c>
      <c r="F24" s="15" t="s">
        <v>11</v>
      </c>
      <c r="G24" s="15"/>
      <c r="H24" s="14" t="s">
        <v>12</v>
      </c>
      <c r="I24" s="16"/>
    </row>
    <row r="25" spans="1:9" ht="17.25" customHeight="1" x14ac:dyDescent="0.2">
      <c r="A25" s="14"/>
      <c r="B25" s="14"/>
      <c r="C25" s="14"/>
      <c r="D25" s="14"/>
      <c r="E25" s="14"/>
      <c r="F25" s="17" t="s">
        <v>13</v>
      </c>
      <c r="G25" s="17" t="s">
        <v>14</v>
      </c>
      <c r="H25" s="14"/>
    </row>
    <row r="26" spans="1:9" ht="30" customHeight="1" x14ac:dyDescent="0.2">
      <c r="A26" s="17" t="s">
        <v>15</v>
      </c>
      <c r="B26" s="15" t="s">
        <v>16</v>
      </c>
      <c r="C26" s="15"/>
      <c r="D26" s="15"/>
      <c r="E26" s="17" t="s">
        <v>17</v>
      </c>
      <c r="F26" s="17" t="s">
        <v>17</v>
      </c>
      <c r="G26" s="17" t="s">
        <v>17</v>
      </c>
      <c r="H26" s="18" t="s">
        <v>17</v>
      </c>
    </row>
    <row r="27" spans="1:9" ht="30" customHeight="1" x14ac:dyDescent="0.2">
      <c r="A27" s="17">
        <v>1</v>
      </c>
      <c r="B27" s="14" t="s">
        <v>18</v>
      </c>
      <c r="C27" s="14"/>
      <c r="D27" s="14"/>
      <c r="E27" s="17" t="s">
        <v>19</v>
      </c>
      <c r="F27" s="19">
        <f>F28+F53+F67+F68</f>
        <v>112926.87000000001</v>
      </c>
      <c r="G27" s="19">
        <f>G28+G53+G67+G68</f>
        <v>124407.38</v>
      </c>
      <c r="H27" s="20">
        <f>G27/F27</f>
        <v>1.1016632268298945</v>
      </c>
    </row>
    <row r="28" spans="1:9" ht="30" customHeight="1" x14ac:dyDescent="0.2">
      <c r="A28" s="21" t="s">
        <v>20</v>
      </c>
      <c r="B28" s="14" t="s">
        <v>21</v>
      </c>
      <c r="C28" s="14"/>
      <c r="D28" s="14"/>
      <c r="E28" s="17" t="s">
        <v>19</v>
      </c>
      <c r="F28" s="19">
        <f>F29+F34+F36+F51+F52</f>
        <v>33021.379999999997</v>
      </c>
      <c r="G28" s="19">
        <f>G29+G34+G36+G51+G52</f>
        <v>37435.660000000003</v>
      </c>
      <c r="H28" s="20">
        <f t="shared" ref="H28:H88" si="0">G28/F28</f>
        <v>1.1336794525243949</v>
      </c>
    </row>
    <row r="29" spans="1:9" ht="30" customHeight="1" x14ac:dyDescent="0.2">
      <c r="A29" s="21" t="s">
        <v>22</v>
      </c>
      <c r="B29" s="14" t="s">
        <v>23</v>
      </c>
      <c r="C29" s="14"/>
      <c r="D29" s="14"/>
      <c r="E29" s="17" t="s">
        <v>19</v>
      </c>
      <c r="F29" s="19">
        <f>F30+F31+F32</f>
        <v>10501.16</v>
      </c>
      <c r="G29" s="19">
        <f>G30+G31+G32</f>
        <v>13138.54</v>
      </c>
      <c r="H29" s="20">
        <f t="shared" si="0"/>
        <v>1.2511513013800382</v>
      </c>
    </row>
    <row r="30" spans="1:9" ht="39" customHeight="1" x14ac:dyDescent="0.2">
      <c r="A30" s="21" t="s">
        <v>24</v>
      </c>
      <c r="B30" s="14" t="s">
        <v>25</v>
      </c>
      <c r="C30" s="14"/>
      <c r="D30" s="14"/>
      <c r="E30" s="17" t="s">
        <v>19</v>
      </c>
      <c r="F30" s="19">
        <v>1828.26</v>
      </c>
      <c r="G30" s="19">
        <v>1386.7</v>
      </c>
      <c r="H30" s="20" t="s">
        <v>26</v>
      </c>
    </row>
    <row r="31" spans="1:9" ht="49.5" customHeight="1" x14ac:dyDescent="0.2">
      <c r="A31" s="21" t="s">
        <v>27</v>
      </c>
      <c r="B31" s="14" t="s">
        <v>28</v>
      </c>
      <c r="C31" s="14"/>
      <c r="D31" s="14"/>
      <c r="E31" s="17" t="s">
        <v>19</v>
      </c>
      <c r="F31" s="19">
        <v>3757.65</v>
      </c>
      <c r="G31" s="19">
        <v>2494</v>
      </c>
      <c r="H31" s="20" t="s">
        <v>26</v>
      </c>
    </row>
    <row r="32" spans="1:9" ht="67.5" customHeight="1" x14ac:dyDescent="0.2">
      <c r="A32" s="21" t="s">
        <v>29</v>
      </c>
      <c r="B32" s="14" t="s">
        <v>30</v>
      </c>
      <c r="C32" s="14"/>
      <c r="D32" s="14"/>
      <c r="E32" s="17" t="s">
        <v>19</v>
      </c>
      <c r="F32" s="19">
        <f>1315.23+3600+0.02</f>
        <v>4915.25</v>
      </c>
      <c r="G32" s="19">
        <f>776.34+810.1+7671.4</f>
        <v>9257.84</v>
      </c>
      <c r="H32" s="20" t="s">
        <v>31</v>
      </c>
    </row>
    <row r="33" spans="1:8" ht="60.75" customHeight="1" x14ac:dyDescent="0.2">
      <c r="A33" s="21" t="s">
        <v>32</v>
      </c>
      <c r="B33" s="14" t="s">
        <v>33</v>
      </c>
      <c r="C33" s="14"/>
      <c r="D33" s="14"/>
      <c r="E33" s="17" t="s">
        <v>19</v>
      </c>
      <c r="F33" s="19">
        <f>235+3600</f>
        <v>3835</v>
      </c>
      <c r="G33" s="19">
        <f>810.1+7671.4</f>
        <v>8481.5</v>
      </c>
      <c r="H33" s="20" t="s">
        <v>31</v>
      </c>
    </row>
    <row r="34" spans="1:8" ht="30" customHeight="1" x14ac:dyDescent="0.2">
      <c r="A34" s="21" t="s">
        <v>34</v>
      </c>
      <c r="B34" s="14" t="s">
        <v>35</v>
      </c>
      <c r="C34" s="14"/>
      <c r="D34" s="14"/>
      <c r="E34" s="17" t="s">
        <v>19</v>
      </c>
      <c r="F34" s="19">
        <v>19614.32</v>
      </c>
      <c r="G34" s="19">
        <v>20348.8</v>
      </c>
      <c r="H34" s="20">
        <f t="shared" si="0"/>
        <v>1.0374461108006803</v>
      </c>
    </row>
    <row r="35" spans="1:8" ht="30" customHeight="1" x14ac:dyDescent="0.2">
      <c r="A35" s="21" t="s">
        <v>36</v>
      </c>
      <c r="B35" s="14" t="s">
        <v>33</v>
      </c>
      <c r="C35" s="14"/>
      <c r="D35" s="14"/>
      <c r="E35" s="17" t="s">
        <v>19</v>
      </c>
      <c r="F35" s="19" t="s">
        <v>37</v>
      </c>
      <c r="G35" s="19" t="s">
        <v>37</v>
      </c>
      <c r="H35" s="20"/>
    </row>
    <row r="36" spans="1:8" ht="48" customHeight="1" x14ac:dyDescent="0.2">
      <c r="A36" s="21" t="s">
        <v>38</v>
      </c>
      <c r="B36" s="14" t="s">
        <v>39</v>
      </c>
      <c r="C36" s="14"/>
      <c r="D36" s="14"/>
      <c r="E36" s="17" t="s">
        <v>19</v>
      </c>
      <c r="F36" s="19">
        <f>F37+F38+F39</f>
        <v>2905.8999999999996</v>
      </c>
      <c r="G36" s="19">
        <f>G37+G38+G39</f>
        <v>3496.5200000000004</v>
      </c>
      <c r="H36" s="20" t="s">
        <v>31</v>
      </c>
    </row>
    <row r="37" spans="1:8" ht="45.75" customHeight="1" x14ac:dyDescent="0.2">
      <c r="A37" s="21" t="s">
        <v>40</v>
      </c>
      <c r="B37" s="14" t="s">
        <v>41</v>
      </c>
      <c r="C37" s="14"/>
      <c r="D37" s="14"/>
      <c r="E37" s="17" t="s">
        <v>19</v>
      </c>
      <c r="F37" s="19">
        <v>1606.37</v>
      </c>
      <c r="G37" s="19">
        <v>1231.9000000000001</v>
      </c>
      <c r="H37" s="20">
        <f t="shared" si="0"/>
        <v>0.76688434171454911</v>
      </c>
    </row>
    <row r="38" spans="1:8" ht="42" customHeight="1" x14ac:dyDescent="0.2">
      <c r="A38" s="21" t="s">
        <v>42</v>
      </c>
      <c r="B38" s="14" t="s">
        <v>43</v>
      </c>
      <c r="C38" s="14"/>
      <c r="D38" s="14"/>
      <c r="E38" s="17" t="s">
        <v>19</v>
      </c>
      <c r="F38" s="19">
        <f>232.6+81.1+5.3</f>
        <v>319</v>
      </c>
      <c r="G38" s="19">
        <f>168.1+533.4</f>
        <v>701.5</v>
      </c>
      <c r="H38" s="20" t="s">
        <v>31</v>
      </c>
    </row>
    <row r="39" spans="1:8" ht="42" customHeight="1" x14ac:dyDescent="0.2">
      <c r="A39" s="21" t="s">
        <v>44</v>
      </c>
      <c r="B39" s="14" t="s">
        <v>45</v>
      </c>
      <c r="C39" s="14"/>
      <c r="D39" s="14"/>
      <c r="E39" s="17" t="s">
        <v>19</v>
      </c>
      <c r="F39" s="19">
        <f>SUM(F40:F50)</f>
        <v>980.53</v>
      </c>
      <c r="G39" s="19">
        <f>SUM(G40:G50)</f>
        <v>1563.1200000000001</v>
      </c>
      <c r="H39" s="20" t="s">
        <v>31</v>
      </c>
    </row>
    <row r="40" spans="1:8" ht="42" customHeight="1" x14ac:dyDescent="0.2">
      <c r="A40" s="21"/>
      <c r="B40" s="14" t="s">
        <v>46</v>
      </c>
      <c r="C40" s="14"/>
      <c r="D40" s="14"/>
      <c r="E40" s="17" t="s">
        <v>19</v>
      </c>
      <c r="F40" s="19">
        <f>62.8+4.1</f>
        <v>66.899999999999991</v>
      </c>
      <c r="G40" s="19">
        <v>148.93</v>
      </c>
      <c r="H40" s="20" t="s">
        <v>31</v>
      </c>
    </row>
    <row r="41" spans="1:8" ht="42" customHeight="1" x14ac:dyDescent="0.2">
      <c r="A41" s="21"/>
      <c r="B41" s="14" t="s">
        <v>47</v>
      </c>
      <c r="C41" s="14"/>
      <c r="D41" s="14"/>
      <c r="E41" s="17" t="s">
        <v>19</v>
      </c>
      <c r="F41" s="19">
        <v>86.5</v>
      </c>
      <c r="G41" s="19">
        <v>181.3</v>
      </c>
      <c r="H41" s="20" t="s">
        <v>31</v>
      </c>
    </row>
    <row r="42" spans="1:8" ht="42" customHeight="1" x14ac:dyDescent="0.2">
      <c r="A42" s="21"/>
      <c r="B42" s="14" t="s">
        <v>48</v>
      </c>
      <c r="C42" s="14"/>
      <c r="D42" s="14"/>
      <c r="E42" s="17" t="s">
        <v>19</v>
      </c>
      <c r="F42" s="19">
        <v>1.3</v>
      </c>
      <c r="G42" s="19">
        <v>47.35</v>
      </c>
      <c r="H42" s="20" t="s">
        <v>31</v>
      </c>
    </row>
    <row r="43" spans="1:8" ht="42" customHeight="1" x14ac:dyDescent="0.2">
      <c r="A43" s="21"/>
      <c r="B43" s="14" t="s">
        <v>49</v>
      </c>
      <c r="C43" s="14"/>
      <c r="D43" s="14"/>
      <c r="E43" s="17" t="s">
        <v>19</v>
      </c>
      <c r="F43" s="19">
        <v>14.4</v>
      </c>
      <c r="G43" s="19">
        <v>10.37</v>
      </c>
      <c r="H43" s="20" t="s">
        <v>50</v>
      </c>
    </row>
    <row r="44" spans="1:8" ht="42" customHeight="1" x14ac:dyDescent="0.2">
      <c r="A44" s="21"/>
      <c r="B44" s="14" t="s">
        <v>51</v>
      </c>
      <c r="C44" s="14"/>
      <c r="D44" s="14"/>
      <c r="E44" s="17" t="s">
        <v>19</v>
      </c>
      <c r="F44" s="19">
        <f>34.4-14.4</f>
        <v>20</v>
      </c>
      <c r="G44" s="19">
        <v>100.7</v>
      </c>
      <c r="H44" s="20" t="s">
        <v>31</v>
      </c>
    </row>
    <row r="45" spans="1:8" ht="48.75" customHeight="1" x14ac:dyDescent="0.2">
      <c r="A45" s="21"/>
      <c r="B45" s="14" t="s">
        <v>52</v>
      </c>
      <c r="C45" s="14"/>
      <c r="D45" s="14"/>
      <c r="E45" s="17" t="s">
        <v>19</v>
      </c>
      <c r="F45" s="19">
        <v>189.09</v>
      </c>
      <c r="G45" s="19">
        <v>159.82</v>
      </c>
      <c r="H45" s="20">
        <f t="shared" si="0"/>
        <v>0.84520598656724311</v>
      </c>
    </row>
    <row r="46" spans="1:8" ht="30" customHeight="1" x14ac:dyDescent="0.2">
      <c r="A46" s="21"/>
      <c r="B46" s="14" t="s">
        <v>53</v>
      </c>
      <c r="C46" s="14"/>
      <c r="D46" s="14"/>
      <c r="E46" s="17" t="s">
        <v>19</v>
      </c>
      <c r="F46" s="19">
        <v>94.73</v>
      </c>
      <c r="G46" s="19">
        <v>107.91</v>
      </c>
      <c r="H46" s="20">
        <f t="shared" si="0"/>
        <v>1.1391322706639924</v>
      </c>
    </row>
    <row r="47" spans="1:8" ht="45" customHeight="1" x14ac:dyDescent="0.2">
      <c r="A47" s="21"/>
      <c r="B47" s="14" t="s">
        <v>54</v>
      </c>
      <c r="C47" s="14"/>
      <c r="D47" s="14"/>
      <c r="E47" s="17" t="s">
        <v>19</v>
      </c>
      <c r="F47" s="19">
        <v>8.5299999999999994</v>
      </c>
      <c r="G47" s="19">
        <v>43.6</v>
      </c>
      <c r="H47" s="20" t="s">
        <v>31</v>
      </c>
    </row>
    <row r="48" spans="1:8" ht="45" customHeight="1" x14ac:dyDescent="0.2">
      <c r="A48" s="21"/>
      <c r="B48" s="14" t="s">
        <v>55</v>
      </c>
      <c r="C48" s="14"/>
      <c r="D48" s="14"/>
      <c r="E48" s="17" t="s">
        <v>19</v>
      </c>
      <c r="F48" s="19">
        <v>41.08</v>
      </c>
      <c r="G48" s="19">
        <v>1.2</v>
      </c>
      <c r="H48" s="20" t="s">
        <v>56</v>
      </c>
    </row>
    <row r="49" spans="1:8" ht="30" customHeight="1" x14ac:dyDescent="0.2">
      <c r="A49" s="21"/>
      <c r="B49" s="14" t="s">
        <v>57</v>
      </c>
      <c r="C49" s="14"/>
      <c r="D49" s="14"/>
      <c r="E49" s="17" t="s">
        <v>19</v>
      </c>
      <c r="F49" s="19">
        <v>37.92</v>
      </c>
      <c r="G49" s="19">
        <v>36</v>
      </c>
      <c r="H49" s="20">
        <f t="shared" si="0"/>
        <v>0.94936708860759489</v>
      </c>
    </row>
    <row r="50" spans="1:8" ht="45" customHeight="1" x14ac:dyDescent="0.2">
      <c r="A50" s="21"/>
      <c r="B50" s="14" t="s">
        <v>58</v>
      </c>
      <c r="C50" s="14"/>
      <c r="D50" s="14"/>
      <c r="E50" s="17" t="s">
        <v>19</v>
      </c>
      <c r="F50" s="19">
        <v>420.08</v>
      </c>
      <c r="G50" s="19">
        <f>642.51+83.43</f>
        <v>725.94</v>
      </c>
      <c r="H50" s="20" t="s">
        <v>31</v>
      </c>
    </row>
    <row r="51" spans="1:8" ht="57.75" customHeight="1" x14ac:dyDescent="0.2">
      <c r="A51" s="21" t="s">
        <v>59</v>
      </c>
      <c r="B51" s="14" t="s">
        <v>60</v>
      </c>
      <c r="C51" s="14"/>
      <c r="D51" s="14"/>
      <c r="E51" s="17" t="s">
        <v>19</v>
      </c>
      <c r="F51" s="19">
        <v>0</v>
      </c>
      <c r="G51" s="19">
        <v>28.8</v>
      </c>
      <c r="H51" s="20" t="s">
        <v>31</v>
      </c>
    </row>
    <row r="52" spans="1:8" ht="42.75" customHeight="1" x14ac:dyDescent="0.2">
      <c r="A52" s="21" t="s">
        <v>61</v>
      </c>
      <c r="B52" s="14" t="s">
        <v>62</v>
      </c>
      <c r="C52" s="14"/>
      <c r="D52" s="14"/>
      <c r="E52" s="17" t="s">
        <v>19</v>
      </c>
      <c r="F52" s="19">
        <v>0</v>
      </c>
      <c r="G52" s="19">
        <v>423</v>
      </c>
      <c r="H52" s="20" t="s">
        <v>31</v>
      </c>
    </row>
    <row r="53" spans="1:8" ht="39" customHeight="1" x14ac:dyDescent="0.2">
      <c r="A53" s="21" t="s">
        <v>63</v>
      </c>
      <c r="B53" s="14" t="s">
        <v>64</v>
      </c>
      <c r="C53" s="14"/>
      <c r="D53" s="14"/>
      <c r="E53" s="17" t="s">
        <v>19</v>
      </c>
      <c r="F53" s="22">
        <f>F54+F55+F56+F57+F58+F59+F60+F61+F62+F63+F65+F66</f>
        <v>84740.1</v>
      </c>
      <c r="G53" s="22">
        <f>G54+G55+G56+G57+G58+G59+G60+G61+G62+G63+G65+G66</f>
        <v>83820.72</v>
      </c>
      <c r="H53" s="20">
        <f t="shared" si="0"/>
        <v>0.98915059104249337</v>
      </c>
    </row>
    <row r="54" spans="1:8" ht="30" customHeight="1" x14ac:dyDescent="0.2">
      <c r="A54" s="21" t="s">
        <v>65</v>
      </c>
      <c r="B54" s="14" t="s">
        <v>66</v>
      </c>
      <c r="C54" s="14"/>
      <c r="D54" s="14"/>
      <c r="E54" s="17" t="s">
        <v>19</v>
      </c>
      <c r="F54" s="19">
        <v>64572.42</v>
      </c>
      <c r="G54" s="19">
        <v>63794.5</v>
      </c>
      <c r="H54" s="20">
        <f t="shared" si="0"/>
        <v>0.98795275134492411</v>
      </c>
    </row>
    <row r="55" spans="1:8" ht="65.25" customHeight="1" x14ac:dyDescent="0.2">
      <c r="A55" s="21" t="s">
        <v>67</v>
      </c>
      <c r="B55" s="14" t="s">
        <v>68</v>
      </c>
      <c r="C55" s="14"/>
      <c r="D55" s="14"/>
      <c r="E55" s="17" t="s">
        <v>19</v>
      </c>
      <c r="F55" s="19">
        <v>0</v>
      </c>
      <c r="G55" s="19">
        <v>0</v>
      </c>
      <c r="H55" s="20"/>
    </row>
    <row r="56" spans="1:8" ht="30" customHeight="1" x14ac:dyDescent="0.2">
      <c r="A56" s="21" t="s">
        <v>69</v>
      </c>
      <c r="B56" s="14" t="s">
        <v>70</v>
      </c>
      <c r="C56" s="14"/>
      <c r="D56" s="14"/>
      <c r="E56" s="17" t="s">
        <v>19</v>
      </c>
      <c r="F56" s="19">
        <v>4036.47</v>
      </c>
      <c r="G56" s="19">
        <v>4032.9</v>
      </c>
      <c r="H56" s="20">
        <f t="shared" si="0"/>
        <v>0.99911556384662847</v>
      </c>
    </row>
    <row r="57" spans="1:8" ht="30" customHeight="1" x14ac:dyDescent="0.2">
      <c r="A57" s="21" t="s">
        <v>71</v>
      </c>
      <c r="B57" s="14" t="s">
        <v>72</v>
      </c>
      <c r="C57" s="14"/>
      <c r="D57" s="14"/>
      <c r="E57" s="17" t="s">
        <v>19</v>
      </c>
      <c r="F57" s="19">
        <v>5923.52</v>
      </c>
      <c r="G57" s="19">
        <v>6113.1</v>
      </c>
      <c r="H57" s="20">
        <f t="shared" si="0"/>
        <v>1.0320046188752634</v>
      </c>
    </row>
    <row r="58" spans="1:8" ht="78.75" customHeight="1" x14ac:dyDescent="0.2">
      <c r="A58" s="21" t="s">
        <v>73</v>
      </c>
      <c r="B58" s="14" t="s">
        <v>74</v>
      </c>
      <c r="C58" s="14"/>
      <c r="D58" s="14"/>
      <c r="E58" s="17" t="s">
        <v>19</v>
      </c>
      <c r="F58" s="19">
        <v>0</v>
      </c>
      <c r="G58" s="19">
        <v>0</v>
      </c>
      <c r="H58" s="20"/>
    </row>
    <row r="59" spans="1:8" ht="30" customHeight="1" x14ac:dyDescent="0.2">
      <c r="A59" s="21" t="s">
        <v>75</v>
      </c>
      <c r="B59" s="14" t="s">
        <v>76</v>
      </c>
      <c r="C59" s="14"/>
      <c r="D59" s="14"/>
      <c r="E59" s="17" t="s">
        <v>19</v>
      </c>
      <c r="F59" s="19">
        <v>3851.03</v>
      </c>
      <c r="G59" s="19">
        <v>4056.98</v>
      </c>
      <c r="H59" s="20">
        <f t="shared" si="0"/>
        <v>1.0534791990714172</v>
      </c>
    </row>
    <row r="60" spans="1:8" ht="30" customHeight="1" x14ac:dyDescent="0.2">
      <c r="A60" s="21" t="s">
        <v>77</v>
      </c>
      <c r="B60" s="14" t="s">
        <v>78</v>
      </c>
      <c r="C60" s="14"/>
      <c r="D60" s="14"/>
      <c r="E60" s="17" t="s">
        <v>19</v>
      </c>
      <c r="F60" s="19">
        <v>3650</v>
      </c>
      <c r="G60" s="19">
        <v>3558.8</v>
      </c>
      <c r="H60" s="20">
        <f t="shared" si="0"/>
        <v>0.97501369863013698</v>
      </c>
    </row>
    <row r="61" spans="1:8" ht="30" customHeight="1" x14ac:dyDescent="0.2">
      <c r="A61" s="21" t="s">
        <v>79</v>
      </c>
      <c r="B61" s="14" t="s">
        <v>80</v>
      </c>
      <c r="C61" s="14"/>
      <c r="D61" s="14"/>
      <c r="E61" s="17" t="s">
        <v>19</v>
      </c>
      <c r="F61" s="19">
        <v>1314.09</v>
      </c>
      <c r="G61" s="19">
        <v>1303.43</v>
      </c>
      <c r="H61" s="20">
        <f t="shared" si="0"/>
        <v>0.9918879224406244</v>
      </c>
    </row>
    <row r="62" spans="1:8" ht="30" customHeight="1" x14ac:dyDescent="0.2">
      <c r="A62" s="21" t="s">
        <v>81</v>
      </c>
      <c r="B62" s="14" t="s">
        <v>82</v>
      </c>
      <c r="C62" s="14"/>
      <c r="D62" s="14"/>
      <c r="E62" s="17" t="s">
        <v>19</v>
      </c>
      <c r="F62" s="19">
        <f>107.04+763.42+11.5</f>
        <v>881.95999999999992</v>
      </c>
      <c r="G62" s="19">
        <v>423.21</v>
      </c>
      <c r="H62" s="20" t="s">
        <v>83</v>
      </c>
    </row>
    <row r="63" spans="1:8" ht="101.25" customHeight="1" x14ac:dyDescent="0.2">
      <c r="A63" s="21" t="s">
        <v>84</v>
      </c>
      <c r="B63" s="14" t="s">
        <v>85</v>
      </c>
      <c r="C63" s="14"/>
      <c r="D63" s="14"/>
      <c r="E63" s="17" t="s">
        <v>19</v>
      </c>
      <c r="F63" s="19">
        <v>0</v>
      </c>
      <c r="G63" s="19">
        <v>0</v>
      </c>
      <c r="H63" s="20"/>
    </row>
    <row r="64" spans="1:8" ht="51" customHeight="1" x14ac:dyDescent="0.2">
      <c r="A64" s="21" t="s">
        <v>86</v>
      </c>
      <c r="B64" s="14" t="s">
        <v>87</v>
      </c>
      <c r="C64" s="14"/>
      <c r="D64" s="14"/>
      <c r="E64" s="17" t="s">
        <v>88</v>
      </c>
      <c r="F64" s="19">
        <v>0</v>
      </c>
      <c r="G64" s="19">
        <v>0</v>
      </c>
      <c r="H64" s="20"/>
    </row>
    <row r="65" spans="1:8" ht="185.25" customHeight="1" x14ac:dyDescent="0.2">
      <c r="A65" s="21" t="s">
        <v>89</v>
      </c>
      <c r="B65" s="14" t="s">
        <v>90</v>
      </c>
      <c r="C65" s="14"/>
      <c r="D65" s="14"/>
      <c r="E65" s="17" t="s">
        <v>19</v>
      </c>
      <c r="F65" s="19">
        <v>0</v>
      </c>
      <c r="G65" s="19">
        <v>0</v>
      </c>
      <c r="H65" s="20"/>
    </row>
    <row r="66" spans="1:8" ht="112.5" customHeight="1" x14ac:dyDescent="0.2">
      <c r="A66" s="21" t="s">
        <v>91</v>
      </c>
      <c r="B66" s="14" t="s">
        <v>92</v>
      </c>
      <c r="C66" s="14"/>
      <c r="D66" s="14"/>
      <c r="E66" s="17" t="s">
        <v>19</v>
      </c>
      <c r="F66" s="19">
        <v>510.61</v>
      </c>
      <c r="G66" s="19">
        <f>515.8+22</f>
        <v>537.79999999999995</v>
      </c>
      <c r="H66" s="20">
        <f t="shared" si="0"/>
        <v>1.0532500342727324</v>
      </c>
    </row>
    <row r="67" spans="1:8" ht="67.5" customHeight="1" x14ac:dyDescent="0.2">
      <c r="A67" s="21" t="s">
        <v>93</v>
      </c>
      <c r="B67" s="14" t="s">
        <v>94</v>
      </c>
      <c r="C67" s="14"/>
      <c r="D67" s="14"/>
      <c r="E67" s="17" t="s">
        <v>19</v>
      </c>
      <c r="F67" s="19">
        <f>-1634.13</f>
        <v>-1634.13</v>
      </c>
      <c r="G67" s="19">
        <v>3151</v>
      </c>
      <c r="H67" s="23" t="s">
        <v>95</v>
      </c>
    </row>
    <row r="68" spans="1:8" ht="27.6" customHeight="1" x14ac:dyDescent="0.2">
      <c r="A68" s="21" t="s">
        <v>96</v>
      </c>
      <c r="B68" s="14" t="s">
        <v>97</v>
      </c>
      <c r="C68" s="14"/>
      <c r="D68" s="14"/>
      <c r="E68" s="17" t="s">
        <v>19</v>
      </c>
      <c r="F68" s="19">
        <v>-3200.48</v>
      </c>
      <c r="G68" s="19">
        <v>0</v>
      </c>
      <c r="H68" s="20"/>
    </row>
    <row r="69" spans="1:8" ht="48" customHeight="1" x14ac:dyDescent="0.2">
      <c r="A69" s="21" t="s">
        <v>98</v>
      </c>
      <c r="B69" s="14" t="s">
        <v>99</v>
      </c>
      <c r="C69" s="14"/>
      <c r="D69" s="14"/>
      <c r="E69" s="17" t="s">
        <v>19</v>
      </c>
      <c r="F69" s="19">
        <f>F31+F33</f>
        <v>7592.65</v>
      </c>
      <c r="G69" s="19">
        <f>G31+G33</f>
        <v>10975.5</v>
      </c>
      <c r="H69" s="20" t="s">
        <v>31</v>
      </c>
    </row>
    <row r="70" spans="1:8" ht="51" customHeight="1" x14ac:dyDescent="0.2">
      <c r="A70" s="21" t="s">
        <v>100</v>
      </c>
      <c r="B70" s="14" t="s">
        <v>101</v>
      </c>
      <c r="C70" s="14"/>
      <c r="D70" s="14"/>
      <c r="E70" s="17" t="s">
        <v>19</v>
      </c>
      <c r="F70" s="19">
        <v>13709.82</v>
      </c>
      <c r="G70" s="19">
        <v>12314.5</v>
      </c>
      <c r="H70" s="20">
        <f t="shared" si="0"/>
        <v>0.89822477610938734</v>
      </c>
    </row>
    <row r="71" spans="1:8" ht="51" customHeight="1" x14ac:dyDescent="0.2">
      <c r="A71" s="21" t="s">
        <v>20</v>
      </c>
      <c r="B71" s="14" t="s">
        <v>102</v>
      </c>
      <c r="C71" s="14"/>
      <c r="D71" s="14"/>
      <c r="E71" s="17" t="s">
        <v>103</v>
      </c>
      <c r="F71" s="19">
        <f>3642.4+3416.9</f>
        <v>7059.3</v>
      </c>
      <c r="G71" s="24">
        <v>5841.2910000000002</v>
      </c>
      <c r="H71" s="20">
        <f t="shared" si="0"/>
        <v>0.82746037142492879</v>
      </c>
    </row>
    <row r="72" spans="1:8" ht="107.25" customHeight="1" x14ac:dyDescent="0.2">
      <c r="A72" s="21" t="s">
        <v>63</v>
      </c>
      <c r="B72" s="14" t="s">
        <v>104</v>
      </c>
      <c r="C72" s="14"/>
      <c r="D72" s="14"/>
      <c r="E72" s="17" t="s">
        <v>19</v>
      </c>
      <c r="F72" s="25">
        <f>F70/F71</f>
        <v>1.9420934086949131</v>
      </c>
      <c r="G72" s="25">
        <f>G70/G71</f>
        <v>2.1081812222674747</v>
      </c>
      <c r="H72" s="20">
        <f t="shared" si="0"/>
        <v>1.0855199924107526</v>
      </c>
    </row>
    <row r="73" spans="1:8" ht="91.5" customHeight="1" x14ac:dyDescent="0.2">
      <c r="A73" s="21" t="s">
        <v>105</v>
      </c>
      <c r="B73" s="14" t="s">
        <v>106</v>
      </c>
      <c r="C73" s="14"/>
      <c r="D73" s="14"/>
      <c r="E73" s="17" t="s">
        <v>17</v>
      </c>
      <c r="F73" s="17" t="s">
        <v>17</v>
      </c>
      <c r="G73" s="17" t="s">
        <v>17</v>
      </c>
      <c r="H73" s="20"/>
    </row>
    <row r="74" spans="1:8" ht="51" customHeight="1" x14ac:dyDescent="0.2">
      <c r="A74" s="21" t="s">
        <v>107</v>
      </c>
      <c r="B74" s="14" t="s">
        <v>108</v>
      </c>
      <c r="C74" s="14"/>
      <c r="D74" s="14"/>
      <c r="E74" s="17" t="s">
        <v>109</v>
      </c>
      <c r="F74" s="17">
        <v>1890</v>
      </c>
      <c r="G74" s="26">
        <v>1892</v>
      </c>
      <c r="H74" s="20">
        <f t="shared" si="0"/>
        <v>1.001058201058201</v>
      </c>
    </row>
    <row r="75" spans="1:8" ht="51" customHeight="1" x14ac:dyDescent="0.2">
      <c r="A75" s="21" t="s">
        <v>110</v>
      </c>
      <c r="B75" s="14" t="s">
        <v>111</v>
      </c>
      <c r="C75" s="14"/>
      <c r="D75" s="14"/>
      <c r="E75" s="17" t="s">
        <v>112</v>
      </c>
      <c r="F75" s="17">
        <f>103.758</f>
        <v>103.758</v>
      </c>
      <c r="G75" s="26">
        <v>105.1</v>
      </c>
      <c r="H75" s="20">
        <f t="shared" si="0"/>
        <v>1.0129339424429924</v>
      </c>
    </row>
    <row r="76" spans="1:8" ht="51" customHeight="1" x14ac:dyDescent="0.2">
      <c r="A76" s="21" t="s">
        <v>113</v>
      </c>
      <c r="B76" s="14" t="s">
        <v>114</v>
      </c>
      <c r="C76" s="14"/>
      <c r="D76" s="14"/>
      <c r="E76" s="17" t="s">
        <v>112</v>
      </c>
      <c r="F76" s="17">
        <f>F75</f>
        <v>103.758</v>
      </c>
      <c r="G76" s="17">
        <f>G75</f>
        <v>105.1</v>
      </c>
      <c r="H76" s="20">
        <f t="shared" si="0"/>
        <v>1.0129339424429924</v>
      </c>
    </row>
    <row r="77" spans="1:8" ht="51" customHeight="1" x14ac:dyDescent="0.2">
      <c r="A77" s="21" t="s">
        <v>115</v>
      </c>
      <c r="B77" s="14" t="s">
        <v>116</v>
      </c>
      <c r="C77" s="14"/>
      <c r="D77" s="14"/>
      <c r="E77" s="17" t="s">
        <v>117</v>
      </c>
      <c r="F77" s="17">
        <v>989.51</v>
      </c>
      <c r="G77" s="17">
        <v>983.92</v>
      </c>
      <c r="H77" s="20">
        <f t="shared" si="0"/>
        <v>0.99435073925478268</v>
      </c>
    </row>
    <row r="78" spans="1:8" ht="51" customHeight="1" x14ac:dyDescent="0.2">
      <c r="A78" s="21" t="s">
        <v>118</v>
      </c>
      <c r="B78" s="14" t="s">
        <v>119</v>
      </c>
      <c r="C78" s="14"/>
      <c r="D78" s="14"/>
      <c r="E78" s="17" t="s">
        <v>117</v>
      </c>
      <c r="F78" s="17">
        <v>633.64</v>
      </c>
      <c r="G78" s="17">
        <v>630.02</v>
      </c>
      <c r="H78" s="20">
        <f t="shared" si="0"/>
        <v>0.99428697683227063</v>
      </c>
    </row>
    <row r="79" spans="1:8" ht="51" customHeight="1" x14ac:dyDescent="0.2">
      <c r="A79" s="21" t="s">
        <v>120</v>
      </c>
      <c r="B79" s="14" t="s">
        <v>121</v>
      </c>
      <c r="C79" s="14"/>
      <c r="D79" s="14"/>
      <c r="E79" s="17" t="s">
        <v>117</v>
      </c>
      <c r="F79" s="17">
        <f>F77-F78</f>
        <v>355.87</v>
      </c>
      <c r="G79" s="17">
        <f>G77-G78</f>
        <v>353.9</v>
      </c>
      <c r="H79" s="20">
        <f t="shared" si="0"/>
        <v>0.99446427066063448</v>
      </c>
    </row>
    <row r="80" spans="1:8" ht="51" customHeight="1" x14ac:dyDescent="0.2">
      <c r="A80" s="21" t="s">
        <v>122</v>
      </c>
      <c r="B80" s="14" t="s">
        <v>123</v>
      </c>
      <c r="C80" s="14"/>
      <c r="D80" s="14"/>
      <c r="E80" s="17" t="s">
        <v>117</v>
      </c>
      <c r="F80" s="17">
        <v>3091.55</v>
      </c>
      <c r="G80" s="17">
        <v>3091.55</v>
      </c>
      <c r="H80" s="20">
        <f t="shared" si="0"/>
        <v>1</v>
      </c>
    </row>
    <row r="81" spans="1:8" ht="52.5" customHeight="1" x14ac:dyDescent="0.2">
      <c r="A81" s="21" t="s">
        <v>124</v>
      </c>
      <c r="B81" s="14" t="s">
        <v>119</v>
      </c>
      <c r="C81" s="14"/>
      <c r="D81" s="14"/>
      <c r="E81" s="17" t="s">
        <v>117</v>
      </c>
      <c r="F81" s="17">
        <f>F80</f>
        <v>3091.55</v>
      </c>
      <c r="G81" s="17">
        <f>G80</f>
        <v>3091.55</v>
      </c>
      <c r="H81" s="20">
        <f t="shared" si="0"/>
        <v>1</v>
      </c>
    </row>
    <row r="82" spans="1:8" ht="30" customHeight="1" x14ac:dyDescent="0.2">
      <c r="A82" s="21" t="s">
        <v>125</v>
      </c>
      <c r="B82" s="14" t="s">
        <v>126</v>
      </c>
      <c r="C82" s="14"/>
      <c r="D82" s="14"/>
      <c r="E82" s="17" t="s">
        <v>127</v>
      </c>
      <c r="F82" s="17">
        <v>314.62</v>
      </c>
      <c r="G82" s="17">
        <v>312.86</v>
      </c>
      <c r="H82" s="20">
        <f t="shared" si="0"/>
        <v>0.99440595003496279</v>
      </c>
    </row>
    <row r="83" spans="1:8" ht="42" customHeight="1" x14ac:dyDescent="0.2">
      <c r="A83" s="21" t="s">
        <v>128</v>
      </c>
      <c r="B83" s="14" t="s">
        <v>129</v>
      </c>
      <c r="C83" s="14"/>
      <c r="D83" s="14"/>
      <c r="E83" s="17" t="s">
        <v>127</v>
      </c>
      <c r="F83" s="17">
        <v>181.04</v>
      </c>
      <c r="G83" s="17">
        <v>180.01</v>
      </c>
      <c r="H83" s="20">
        <f t="shared" si="0"/>
        <v>0.99431064958020321</v>
      </c>
    </row>
    <row r="84" spans="1:8" ht="42" customHeight="1" x14ac:dyDescent="0.2">
      <c r="A84" s="21" t="s">
        <v>130</v>
      </c>
      <c r="B84" s="14" t="s">
        <v>131</v>
      </c>
      <c r="C84" s="14"/>
      <c r="D84" s="14"/>
      <c r="E84" s="17" t="s">
        <v>127</v>
      </c>
      <c r="F84" s="17">
        <f>F82-F83</f>
        <v>133.58000000000001</v>
      </c>
      <c r="G84" s="17">
        <f>G82-G83</f>
        <v>132.85000000000002</v>
      </c>
      <c r="H84" s="20">
        <f t="shared" si="0"/>
        <v>0.99453511004641426</v>
      </c>
    </row>
    <row r="85" spans="1:8" ht="30" customHeight="1" x14ac:dyDescent="0.2">
      <c r="A85" s="21" t="s">
        <v>132</v>
      </c>
      <c r="B85" s="14" t="s">
        <v>133</v>
      </c>
      <c r="C85" s="14"/>
      <c r="D85" s="14"/>
      <c r="E85" s="17" t="s">
        <v>134</v>
      </c>
      <c r="F85" s="27">
        <f>(181.04+129.58)/F82</f>
        <v>0.98728625007946091</v>
      </c>
      <c r="G85" s="27">
        <f>(180.01+128.85)/G82</f>
        <v>0.98721472863261528</v>
      </c>
      <c r="H85" s="20">
        <f t="shared" si="0"/>
        <v>0.99992755753780638</v>
      </c>
    </row>
    <row r="86" spans="1:8" ht="64.5" customHeight="1" x14ac:dyDescent="0.2">
      <c r="A86" s="21" t="s">
        <v>135</v>
      </c>
      <c r="B86" s="14" t="s">
        <v>136</v>
      </c>
      <c r="C86" s="14"/>
      <c r="D86" s="14"/>
      <c r="E86" s="17" t="s">
        <v>19</v>
      </c>
      <c r="F86" s="28">
        <f>F87</f>
        <v>4612.9728813559323</v>
      </c>
      <c r="G86" s="28">
        <f>G87+11886.692</f>
        <v>13858.216999999999</v>
      </c>
      <c r="H86" s="20" t="s">
        <v>137</v>
      </c>
    </row>
    <row r="87" spans="1:8" ht="46.5" customHeight="1" x14ac:dyDescent="0.2">
      <c r="A87" s="21" t="s">
        <v>138</v>
      </c>
      <c r="B87" s="14" t="s">
        <v>139</v>
      </c>
      <c r="C87" s="14"/>
      <c r="D87" s="14"/>
      <c r="E87" s="17" t="s">
        <v>19</v>
      </c>
      <c r="F87" s="28">
        <f>5443.308/1.18</f>
        <v>4612.9728813559323</v>
      </c>
      <c r="G87" s="28">
        <f>1971.525</f>
        <v>1971.5250000000001</v>
      </c>
      <c r="H87" s="20" t="s">
        <v>140</v>
      </c>
    </row>
    <row r="88" spans="1:8" ht="65.25" customHeight="1" x14ac:dyDescent="0.2">
      <c r="A88" s="21" t="s">
        <v>141</v>
      </c>
      <c r="B88" s="14" t="s">
        <v>142</v>
      </c>
      <c r="C88" s="14"/>
      <c r="D88" s="14"/>
      <c r="E88" s="17" t="s">
        <v>134</v>
      </c>
      <c r="F88" s="27">
        <v>5.33E-2</v>
      </c>
      <c r="G88" s="29">
        <v>4.5600000000000002E-2</v>
      </c>
      <c r="H88" s="20">
        <f t="shared" si="0"/>
        <v>0.85553470919324581</v>
      </c>
    </row>
    <row r="89" spans="1:8" ht="30" customHeight="1" x14ac:dyDescent="0.2">
      <c r="A89" s="30"/>
      <c r="B89" s="31"/>
      <c r="C89" s="31"/>
      <c r="D89" s="31"/>
      <c r="E89" s="32"/>
      <c r="F89" s="33"/>
      <c r="G89" s="33"/>
      <c r="H89" s="34"/>
    </row>
    <row r="90" spans="1:8" ht="14.25" x14ac:dyDescent="0.2">
      <c r="A90" s="12" t="s">
        <v>143</v>
      </c>
    </row>
    <row r="91" spans="1:8" ht="79.900000000000006" customHeight="1" x14ac:dyDescent="0.2">
      <c r="A91" s="8" t="s">
        <v>144</v>
      </c>
      <c r="B91" s="35"/>
      <c r="C91" s="35"/>
      <c r="D91" s="35"/>
      <c r="E91" s="35"/>
      <c r="F91" s="35"/>
      <c r="G91" s="35"/>
      <c r="H91" s="35"/>
    </row>
    <row r="92" spans="1:8" ht="41.45" customHeight="1" x14ac:dyDescent="0.2">
      <c r="A92" s="8" t="s">
        <v>145</v>
      </c>
      <c r="B92" s="35"/>
      <c r="C92" s="35"/>
      <c r="D92" s="35"/>
      <c r="E92" s="35"/>
      <c r="F92" s="35"/>
      <c r="G92" s="35"/>
      <c r="H92" s="35"/>
    </row>
    <row r="93" spans="1:8" ht="44.45" customHeight="1" x14ac:dyDescent="0.2">
      <c r="A93" s="8" t="s">
        <v>146</v>
      </c>
      <c r="B93" s="35"/>
      <c r="C93" s="35"/>
      <c r="D93" s="35"/>
      <c r="E93" s="35"/>
      <c r="F93" s="35"/>
      <c r="G93" s="35"/>
      <c r="H93" s="35"/>
    </row>
    <row r="94" spans="1:8" ht="60" customHeight="1" x14ac:dyDescent="0.2">
      <c r="A94" s="8" t="s">
        <v>147</v>
      </c>
      <c r="B94" s="35"/>
      <c r="C94" s="35"/>
      <c r="D94" s="35"/>
      <c r="E94" s="35"/>
      <c r="F94" s="35"/>
      <c r="G94" s="35"/>
      <c r="H94" s="35"/>
    </row>
    <row r="95" spans="1:8" ht="38.450000000000003" customHeight="1" x14ac:dyDescent="0.2">
      <c r="A95" s="8" t="s">
        <v>148</v>
      </c>
      <c r="B95" s="35"/>
      <c r="C95" s="35"/>
      <c r="D95" s="35"/>
      <c r="E95" s="35"/>
      <c r="F95" s="35"/>
      <c r="G95" s="35"/>
      <c r="H95" s="35"/>
    </row>
    <row r="96" spans="1:8" x14ac:dyDescent="0.2">
      <c r="A96" s="9"/>
      <c r="B96" s="9"/>
      <c r="C96" s="9"/>
      <c r="D96" s="9"/>
      <c r="E96" s="9"/>
      <c r="F96" s="10"/>
      <c r="G96" s="10"/>
    </row>
    <row r="97" spans="1:7" x14ac:dyDescent="0.2">
      <c r="A97" s="9"/>
      <c r="B97" s="9"/>
      <c r="C97" s="9"/>
      <c r="D97" s="9"/>
      <c r="E97" s="9"/>
      <c r="F97" s="10"/>
      <c r="G97" s="10"/>
    </row>
    <row r="98" spans="1:7" x14ac:dyDescent="0.2">
      <c r="A98" s="9"/>
      <c r="B98" s="9"/>
      <c r="C98" s="9"/>
      <c r="D98" s="9"/>
      <c r="E98" s="9"/>
      <c r="F98" s="10"/>
      <c r="G98" s="10"/>
    </row>
  </sheetData>
  <mergeCells count="74">
    <mergeCell ref="A94:H94"/>
    <mergeCell ref="A95:H95"/>
    <mergeCell ref="B86:D86"/>
    <mergeCell ref="B87:D87"/>
    <mergeCell ref="B88:D88"/>
    <mergeCell ref="A91:H91"/>
    <mergeCell ref="A92:H92"/>
    <mergeCell ref="A93:H93"/>
    <mergeCell ref="B80:D80"/>
    <mergeCell ref="B81:D81"/>
    <mergeCell ref="B82:D82"/>
    <mergeCell ref="B83:D83"/>
    <mergeCell ref="B84:D84"/>
    <mergeCell ref="B85:D85"/>
    <mergeCell ref="B74:D74"/>
    <mergeCell ref="B75:D75"/>
    <mergeCell ref="B76:D76"/>
    <mergeCell ref="B77:D77"/>
    <mergeCell ref="B78:D78"/>
    <mergeCell ref="B79:D79"/>
    <mergeCell ref="B68:D68"/>
    <mergeCell ref="B69:D69"/>
    <mergeCell ref="B70:D70"/>
    <mergeCell ref="B71:D71"/>
    <mergeCell ref="B72:D72"/>
    <mergeCell ref="B73:D73"/>
    <mergeCell ref="B62:D62"/>
    <mergeCell ref="B63:D63"/>
    <mergeCell ref="B64:D64"/>
    <mergeCell ref="B65:D65"/>
    <mergeCell ref="B66:D66"/>
    <mergeCell ref="B67:D67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B38:D38"/>
    <mergeCell ref="B39:D39"/>
    <mergeCell ref="B40:D40"/>
    <mergeCell ref="B41:D41"/>
    <mergeCell ref="B42:D42"/>
    <mergeCell ref="B43:D43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A6:H11"/>
    <mergeCell ref="A24:A25"/>
    <mergeCell ref="B24:D25"/>
    <mergeCell ref="E24:E25"/>
    <mergeCell ref="F24:G24"/>
    <mergeCell ref="H24:H25"/>
  </mergeCells>
  <printOptions horizontalCentered="1"/>
  <pageMargins left="0.31496062992125984" right="0.27559055118110237" top="0.27559055118110237" bottom="0.27559055118110237" header="0.35433070866141736" footer="0.55118110236220474"/>
  <pageSetup paperSize="9" scale="63" fitToHeight="4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факт</vt:lpstr>
      <vt:lpstr>факт!Заголовки_для_печати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Грень Анастасия Алексеевна</dc:creator>
  <cp:lastModifiedBy>Грень Анастасия Алексеевна</cp:lastModifiedBy>
  <dcterms:created xsi:type="dcterms:W3CDTF">2017-05-16T06:20:28Z</dcterms:created>
  <dcterms:modified xsi:type="dcterms:W3CDTF">2017-05-16T06:20:44Z</dcterms:modified>
</cp:coreProperties>
</file>